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18"/>
  <workbookPr defaultThemeVersion="124226"/>
  <xr:revisionPtr revIDLastSave="0" documentId="8_{53BD34A0-BAC8-49E2-A5A7-B78ED0737A2C}" xr6:coauthVersionLast="47" xr6:coauthVersionMax="47" xr10:uidLastSave="{00000000-0000-0000-0000-000000000000}"/>
  <bookViews>
    <workbookView xWindow="240" yWindow="285" windowWidth="17040" windowHeight="6840" tabRatio="765" xr2:uid="{00000000-000D-0000-FFFF-FFFF00000000}"/>
  </bookViews>
  <sheets>
    <sheet name="4A1 4A2 4B1 4B3 Form" sheetId="1" r:id="rId1"/>
    <sheet name="Language" sheetId="4" state="hidden" r:id="rId2"/>
    <sheet name="Tariffs" sheetId="3" state="hidden" r:id="rId3"/>
    <sheet name="Selected Tariff info" sheetId="5" state="hidden" r:id="rId4"/>
    <sheet name="Tariffs Info" sheetId="2" state="hidden" r:id="rId5"/>
    <sheet name="Licensee details section" sheetId="6" state="hidden" r:id="rId6"/>
    <sheet name="Province &amp; tax rates" sheetId="7" state="hidden" r:id="rId7"/>
    <sheet name="PostalCode validation" sheetId="8" state="hidden" r:id="rId8"/>
    <sheet name="page2 translations" sheetId="10" state="hidden" r:id="rId9"/>
    <sheet name="Page 2 calculation" sheetId="12" state="hidden" r:id="rId10"/>
    <sheet name="page4 translations" sheetId="11" state="hidden" r:id="rId11"/>
  </sheets>
  <definedNames>
    <definedName name="_xlnm._FilterDatabase" localSheetId="0" hidden="1">'4A1 4A2 4B1 4B3 Form'!$C$20:$F$22</definedName>
    <definedName name="correcttarifflanguage">Tariffs!$B$3:$B$6</definedName>
    <definedName name="Language">Language!$D$2:$D$3</definedName>
    <definedName name="LicenseeField1">'Licensee details section'!$B$4</definedName>
    <definedName name="LicenseeField2">'Licensee details section'!$B$5</definedName>
    <definedName name="OuiNon">'page2 translations'!$F$5:$F$6</definedName>
    <definedName name="Prov">'Province &amp; tax rates'!$A$3:$A$16</definedName>
    <definedName name="TariffEN">Tariffs!$A$11:$A$14</definedName>
    <definedName name="TariffFR">Tariffs!$B$11:$B$14</definedName>
    <definedName name="termsconditions">'4A1 4A2 4B1 4B3 Form'!$A$71:$BC$91</definedName>
    <definedName name="YesNo">'page2 translations'!$F$2:$F$3</definedName>
    <definedName name="_xlnm.Print_Area" localSheetId="0">'4A1 4A2 4B1 4B3 Form'!$A$1:$BC$97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1" i="12" l="1"/>
  <c r="N21" i="12"/>
  <c r="O20" i="12"/>
  <c r="N20" i="12"/>
  <c r="O19" i="12"/>
  <c r="N19" i="12"/>
  <c r="O18" i="12"/>
  <c r="N18" i="12"/>
  <c r="O17" i="12"/>
  <c r="N17" i="12"/>
  <c r="O16" i="12"/>
  <c r="N16" i="12"/>
  <c r="O15" i="12"/>
  <c r="N15" i="12"/>
  <c r="O14" i="12"/>
  <c r="N14" i="12"/>
  <c r="O13" i="12"/>
  <c r="N13" i="12"/>
  <c r="O12" i="12"/>
  <c r="N12" i="12"/>
  <c r="O11" i="12"/>
  <c r="N11" i="12"/>
  <c r="O10" i="12"/>
  <c r="N10" i="12"/>
  <c r="O9" i="12"/>
  <c r="N9" i="12"/>
  <c r="O8" i="12"/>
  <c r="N8" i="12"/>
  <c r="O7" i="12"/>
  <c r="N7" i="12"/>
  <c r="O6" i="12"/>
  <c r="N6" i="12"/>
  <c r="M21" i="12"/>
  <c r="U21" i="12" s="1"/>
  <c r="L21" i="12"/>
  <c r="T21" i="12" s="1"/>
  <c r="K21" i="12"/>
  <c r="S21" i="12" s="1"/>
  <c r="J21" i="12"/>
  <c r="R21" i="12" s="1"/>
  <c r="I21" i="12"/>
  <c r="Q21" i="12" s="1"/>
  <c r="M20" i="12"/>
  <c r="U20" i="12" s="1"/>
  <c r="L20" i="12"/>
  <c r="T20" i="12" s="1"/>
  <c r="K20" i="12"/>
  <c r="S20" i="12" s="1"/>
  <c r="J20" i="12"/>
  <c r="R20" i="12" s="1"/>
  <c r="I20" i="12"/>
  <c r="Q20" i="12" s="1"/>
  <c r="M19" i="12"/>
  <c r="U19" i="12" s="1"/>
  <c r="L19" i="12"/>
  <c r="T19" i="12" s="1"/>
  <c r="K19" i="12"/>
  <c r="S19" i="12" s="1"/>
  <c r="J19" i="12"/>
  <c r="R19" i="12" s="1"/>
  <c r="I19" i="12"/>
  <c r="Q19" i="12" s="1"/>
  <c r="M18" i="12"/>
  <c r="U18" i="12" s="1"/>
  <c r="L18" i="12"/>
  <c r="T18" i="12" s="1"/>
  <c r="K18" i="12"/>
  <c r="S18" i="12" s="1"/>
  <c r="J18" i="12"/>
  <c r="R18" i="12" s="1"/>
  <c r="I18" i="12"/>
  <c r="Q18" i="12" s="1"/>
  <c r="M17" i="12"/>
  <c r="U17" i="12" s="1"/>
  <c r="L17" i="12"/>
  <c r="T17" i="12" s="1"/>
  <c r="K17" i="12"/>
  <c r="S17" i="12" s="1"/>
  <c r="J17" i="12"/>
  <c r="R17" i="12" s="1"/>
  <c r="I17" i="12"/>
  <c r="Q17" i="12" s="1"/>
  <c r="M16" i="12"/>
  <c r="U16" i="12" s="1"/>
  <c r="L16" i="12"/>
  <c r="T16" i="12" s="1"/>
  <c r="K16" i="12"/>
  <c r="S16" i="12" s="1"/>
  <c r="J16" i="12"/>
  <c r="R16" i="12" s="1"/>
  <c r="I16" i="12"/>
  <c r="Q16" i="12" s="1"/>
  <c r="M15" i="12"/>
  <c r="U15" i="12" s="1"/>
  <c r="L15" i="12"/>
  <c r="T15" i="12" s="1"/>
  <c r="K15" i="12"/>
  <c r="S15" i="12" s="1"/>
  <c r="J15" i="12"/>
  <c r="R15" i="12" s="1"/>
  <c r="I15" i="12"/>
  <c r="Q15" i="12" s="1"/>
  <c r="M14" i="12"/>
  <c r="U14" i="12" s="1"/>
  <c r="L14" i="12"/>
  <c r="T14" i="12" s="1"/>
  <c r="K14" i="12"/>
  <c r="S14" i="12" s="1"/>
  <c r="J14" i="12"/>
  <c r="R14" i="12" s="1"/>
  <c r="I14" i="12"/>
  <c r="Q14" i="12" s="1"/>
  <c r="M13" i="12"/>
  <c r="U13" i="12" s="1"/>
  <c r="L13" i="12"/>
  <c r="T13" i="12" s="1"/>
  <c r="K13" i="12"/>
  <c r="S13" i="12" s="1"/>
  <c r="J13" i="12"/>
  <c r="R13" i="12" s="1"/>
  <c r="I13" i="12"/>
  <c r="Q13" i="12" s="1"/>
  <c r="M12" i="12"/>
  <c r="U12" i="12" s="1"/>
  <c r="L12" i="12"/>
  <c r="T12" i="12" s="1"/>
  <c r="K12" i="12"/>
  <c r="S12" i="12" s="1"/>
  <c r="J12" i="12"/>
  <c r="R12" i="12" s="1"/>
  <c r="I12" i="12"/>
  <c r="Q12" i="12" s="1"/>
  <c r="M11" i="12"/>
  <c r="U11" i="12" s="1"/>
  <c r="L11" i="12"/>
  <c r="T11" i="12" s="1"/>
  <c r="K11" i="12"/>
  <c r="S11" i="12" s="1"/>
  <c r="J11" i="12"/>
  <c r="R11" i="12" s="1"/>
  <c r="I11" i="12"/>
  <c r="Q11" i="12" s="1"/>
  <c r="M10" i="12"/>
  <c r="U10" i="12" s="1"/>
  <c r="L10" i="12"/>
  <c r="T10" i="12" s="1"/>
  <c r="K10" i="12"/>
  <c r="S10" i="12" s="1"/>
  <c r="J10" i="12"/>
  <c r="R10" i="12" s="1"/>
  <c r="I10" i="12"/>
  <c r="Q10" i="12" s="1"/>
  <c r="M9" i="12"/>
  <c r="U9" i="12" s="1"/>
  <c r="L9" i="12"/>
  <c r="T9" i="12" s="1"/>
  <c r="K9" i="12"/>
  <c r="S9" i="12" s="1"/>
  <c r="J9" i="12"/>
  <c r="R9" i="12" s="1"/>
  <c r="I9" i="12"/>
  <c r="Q9" i="12" s="1"/>
  <c r="M8" i="12"/>
  <c r="U8" i="12" s="1"/>
  <c r="L8" i="12"/>
  <c r="T8" i="12" s="1"/>
  <c r="K8" i="12"/>
  <c r="S8" i="12" s="1"/>
  <c r="J8" i="12"/>
  <c r="R8" i="12" s="1"/>
  <c r="I8" i="12"/>
  <c r="Q8" i="12" s="1"/>
  <c r="M7" i="12"/>
  <c r="U7" i="12" s="1"/>
  <c r="L7" i="12"/>
  <c r="T7" i="12" s="1"/>
  <c r="K7" i="12"/>
  <c r="S7" i="12" s="1"/>
  <c r="J7" i="12"/>
  <c r="R7" i="12" s="1"/>
  <c r="I7" i="12"/>
  <c r="Q7" i="12" s="1"/>
  <c r="M6" i="12"/>
  <c r="U6" i="12" s="1"/>
  <c r="L6" i="12"/>
  <c r="T6" i="12" s="1"/>
  <c r="K6" i="12"/>
  <c r="S6" i="12" s="1"/>
  <c r="J6" i="12"/>
  <c r="R6" i="12" s="1"/>
  <c r="I6" i="12"/>
  <c r="Q6" i="12" s="1"/>
  <c r="C2" i="8" l="1"/>
  <c r="C11" i="8" s="1"/>
  <c r="P31" i="1" l="1"/>
  <c r="N31" i="1"/>
  <c r="M31" i="1"/>
  <c r="L31" i="1"/>
  <c r="K31" i="1"/>
  <c r="J31" i="1"/>
  <c r="I31" i="1"/>
  <c r="H31" i="1"/>
  <c r="G31" i="1"/>
  <c r="F31" i="1"/>
  <c r="E31" i="1"/>
  <c r="D31" i="1"/>
  <c r="C31" i="1"/>
  <c r="B21" i="12" l="1"/>
  <c r="B20" i="12"/>
  <c r="B19" i="12"/>
  <c r="B18" i="12"/>
  <c r="B17" i="12"/>
  <c r="B16" i="12"/>
  <c r="B15" i="12"/>
  <c r="B14" i="12"/>
  <c r="V14" i="12" s="1"/>
  <c r="W14" i="12" s="1"/>
  <c r="X14" i="12" s="1"/>
  <c r="B13" i="12"/>
  <c r="B12" i="12"/>
  <c r="B11" i="12"/>
  <c r="B10" i="12"/>
  <c r="B9" i="12"/>
  <c r="B8" i="12"/>
  <c r="B7" i="12"/>
  <c r="V7" i="12" s="1"/>
  <c r="W7" i="12" s="1"/>
  <c r="X7" i="12" s="1"/>
  <c r="B6" i="12"/>
  <c r="V6" i="12" s="1"/>
  <c r="W6" i="12" s="1"/>
  <c r="X6" i="12" s="1"/>
  <c r="BG56" i="1"/>
  <c r="BF56" i="1"/>
  <c r="BG55" i="1"/>
  <c r="BF55" i="1"/>
  <c r="BG54" i="1"/>
  <c r="BF54" i="1"/>
  <c r="BG53" i="1"/>
  <c r="BF53" i="1"/>
  <c r="BG52" i="1"/>
  <c r="BF52" i="1"/>
  <c r="BG51" i="1"/>
  <c r="BF51" i="1"/>
  <c r="BG50" i="1"/>
  <c r="BF50" i="1"/>
  <c r="BG49" i="1"/>
  <c r="BF49" i="1"/>
  <c r="BG48" i="1"/>
  <c r="BF48" i="1"/>
  <c r="BG47" i="1"/>
  <c r="BF47" i="1"/>
  <c r="BG46" i="1"/>
  <c r="BF46" i="1"/>
  <c r="BG45" i="1"/>
  <c r="BF45" i="1"/>
  <c r="BG44" i="1"/>
  <c r="BF44" i="1"/>
  <c r="BG43" i="1"/>
  <c r="BF43" i="1"/>
  <c r="BG42" i="1"/>
  <c r="BF42" i="1"/>
  <c r="BD41" i="1"/>
  <c r="BE41" i="1"/>
  <c r="BG41" i="1"/>
  <c r="BF41" i="1"/>
  <c r="V10" i="12" l="1"/>
  <c r="W10" i="12" s="1"/>
  <c r="X10" i="12" s="1"/>
  <c r="V18" i="12"/>
  <c r="W18" i="12" s="1"/>
  <c r="X18" i="12" s="1"/>
  <c r="V11" i="12"/>
  <c r="W11" i="12" s="1"/>
  <c r="X11" i="12" s="1"/>
  <c r="V15" i="12"/>
  <c r="W15" i="12" s="1"/>
  <c r="X15" i="12" s="1"/>
  <c r="V19" i="12"/>
  <c r="W19" i="12" s="1"/>
  <c r="X19" i="12" s="1"/>
  <c r="V8" i="12"/>
  <c r="W8" i="12" s="1"/>
  <c r="X8" i="12" s="1"/>
  <c r="V12" i="12"/>
  <c r="W12" i="12" s="1"/>
  <c r="X12" i="12" s="1"/>
  <c r="V20" i="12"/>
  <c r="W20" i="12" s="1"/>
  <c r="X20" i="12" s="1"/>
  <c r="V9" i="12"/>
  <c r="W9" i="12" s="1"/>
  <c r="X9" i="12" s="1"/>
  <c r="V13" i="12"/>
  <c r="W13" i="12" s="1"/>
  <c r="X13" i="12" s="1"/>
  <c r="V17" i="12"/>
  <c r="W17" i="12" s="1"/>
  <c r="X17" i="12" s="1"/>
  <c r="V21" i="12"/>
  <c r="W21" i="12" s="1"/>
  <c r="X21" i="12" s="1"/>
  <c r="V16" i="12"/>
  <c r="W16" i="12" s="1"/>
  <c r="X16" i="12" s="1"/>
  <c r="B22" i="12"/>
  <c r="F2" i="4"/>
  <c r="D3" i="4" s="1"/>
  <c r="C6" i="12"/>
  <c r="D6" i="12"/>
  <c r="BE56" i="1"/>
  <c r="BD56" i="1"/>
  <c r="BE55" i="1"/>
  <c r="BD55" i="1"/>
  <c r="BE54" i="1"/>
  <c r="BD54" i="1"/>
  <c r="BE53" i="1"/>
  <c r="BD53" i="1"/>
  <c r="BE52" i="1"/>
  <c r="BD52" i="1"/>
  <c r="BE51" i="1"/>
  <c r="BD51" i="1"/>
  <c r="BE50" i="1"/>
  <c r="BD50" i="1"/>
  <c r="BE49" i="1"/>
  <c r="BD49" i="1"/>
  <c r="BE48" i="1"/>
  <c r="BD48" i="1"/>
  <c r="BE47" i="1"/>
  <c r="BD47" i="1"/>
  <c r="BE46" i="1"/>
  <c r="BD46" i="1"/>
  <c r="BE45" i="1"/>
  <c r="BD45" i="1"/>
  <c r="BE44" i="1"/>
  <c r="BD44" i="1"/>
  <c r="BE43" i="1"/>
  <c r="BD43" i="1"/>
  <c r="BE42" i="1"/>
  <c r="BD42" i="1"/>
  <c r="H23" i="1"/>
  <c r="C30" i="1"/>
  <c r="D7" i="12"/>
  <c r="C7" i="12"/>
  <c r="C21" i="12"/>
  <c r="D21" i="12"/>
  <c r="C20" i="12"/>
  <c r="D20" i="12"/>
  <c r="C19" i="12"/>
  <c r="D19" i="12"/>
  <c r="C18" i="12"/>
  <c r="D18" i="12"/>
  <c r="C17" i="12"/>
  <c r="D17" i="12"/>
  <c r="C16" i="12"/>
  <c r="D16" i="12"/>
  <c r="C15" i="12"/>
  <c r="D15" i="12"/>
  <c r="C14" i="12"/>
  <c r="D14" i="12"/>
  <c r="C13" i="12"/>
  <c r="D13" i="12"/>
  <c r="C12" i="12"/>
  <c r="D12" i="12"/>
  <c r="C11" i="12"/>
  <c r="D11" i="12"/>
  <c r="C10" i="12"/>
  <c r="D10" i="12"/>
  <c r="C9" i="12"/>
  <c r="D9" i="12"/>
  <c r="C8" i="12"/>
  <c r="D8" i="12"/>
  <c r="C5" i="8"/>
  <c r="D5" i="8" s="1"/>
  <c r="C6" i="8"/>
  <c r="C4" i="8"/>
  <c r="F15" i="2"/>
  <c r="E15" i="2"/>
  <c r="D15" i="2"/>
  <c r="C15" i="2"/>
  <c r="F5" i="2"/>
  <c r="E5" i="2"/>
  <c r="D5" i="2"/>
  <c r="C5" i="2"/>
  <c r="O31" i="1" l="1"/>
  <c r="Q31" i="1" s="1"/>
  <c r="X22" i="12"/>
  <c r="D22" i="12"/>
  <c r="C22" i="12"/>
  <c r="D2" i="4"/>
  <c r="BC24" i="1" s="1"/>
  <c r="G2" i="4"/>
  <c r="C9" i="8"/>
  <c r="D9" i="8" s="1"/>
  <c r="C8" i="8"/>
  <c r="C7" i="8"/>
  <c r="D7" i="8" s="1"/>
  <c r="C3" i="8"/>
  <c r="A24" i="1" l="1"/>
  <c r="A38" i="1"/>
  <c r="A97" i="1" s="1"/>
  <c r="O26" i="1"/>
  <c r="A37" i="1"/>
  <c r="A96" i="1" s="1"/>
  <c r="C12" i="1"/>
  <c r="A14" i="1"/>
  <c r="C33" i="1"/>
  <c r="B1" i="10"/>
  <c r="B8" i="10" s="1"/>
  <c r="S40" i="1" s="1"/>
  <c r="S26" i="1"/>
  <c r="K26" i="1"/>
  <c r="X26" i="1"/>
  <c r="E30" i="1"/>
  <c r="C26" i="1"/>
  <c r="C24" i="1"/>
  <c r="AM26" i="1"/>
  <c r="B1" i="12"/>
  <c r="AP26" i="1"/>
  <c r="C2" i="7"/>
  <c r="C1" i="5"/>
  <c r="A1" i="1"/>
  <c r="AE26" i="1"/>
  <c r="B1" i="6"/>
  <c r="B21" i="6" s="1"/>
  <c r="AW26" i="1"/>
  <c r="AI39" i="1"/>
  <c r="X32" i="1"/>
  <c r="B2" i="7"/>
  <c r="AE27" i="1"/>
  <c r="B1" i="11"/>
  <c r="B16" i="11" s="1"/>
  <c r="B1" i="3"/>
  <c r="B2" i="3" s="1"/>
  <c r="B5" i="3" s="1"/>
  <c r="J1" i="1"/>
  <c r="E9" i="8"/>
  <c r="F9" i="8" s="1"/>
  <c r="E4" i="8"/>
  <c r="F4" i="8" s="1"/>
  <c r="E6" i="8"/>
  <c r="F6" i="8" s="1"/>
  <c r="E3" i="8"/>
  <c r="F3" i="8" s="1"/>
  <c r="E8" i="8"/>
  <c r="F8" i="8" s="1"/>
  <c r="E5" i="8"/>
  <c r="F5" i="8" s="1"/>
  <c r="E7" i="8"/>
  <c r="F7" i="8" s="1"/>
  <c r="B19" i="11" l="1"/>
  <c r="B65" i="1" s="1"/>
  <c r="C91" i="1"/>
  <c r="C35" i="1"/>
  <c r="B20" i="6"/>
  <c r="C34" i="1" s="1"/>
  <c r="F2" i="8"/>
  <c r="B15" i="11"/>
  <c r="C89" i="1" s="1"/>
  <c r="B18" i="11"/>
  <c r="B64" i="1" s="1"/>
  <c r="B8" i="11"/>
  <c r="A71" i="1" s="1"/>
  <c r="C1" i="10"/>
  <c r="AJ39" i="1" s="1"/>
  <c r="B10" i="10"/>
  <c r="AJ40" i="1" s="1"/>
  <c r="B15" i="10"/>
  <c r="B58" i="1" s="1"/>
  <c r="B3" i="3"/>
  <c r="B9" i="10"/>
  <c r="AA40" i="1" s="1"/>
  <c r="B11" i="10"/>
  <c r="AN40" i="1" s="1"/>
  <c r="B16" i="10"/>
  <c r="B59" i="1" s="1"/>
  <c r="B4" i="3"/>
  <c r="B14" i="6"/>
  <c r="AF20" i="1" s="1"/>
  <c r="B7" i="6"/>
  <c r="Z16" i="1" s="1"/>
  <c r="B6" i="10"/>
  <c r="B40" i="1" s="1"/>
  <c r="B7" i="10"/>
  <c r="G40" i="1" s="1"/>
  <c r="B6" i="3"/>
  <c r="B14" i="11"/>
  <c r="C87" i="1" s="1"/>
  <c r="B9" i="11"/>
  <c r="A73" i="1" s="1"/>
  <c r="B6" i="11"/>
  <c r="B60" i="1" s="1"/>
  <c r="B12" i="11"/>
  <c r="C81" i="1" s="1"/>
  <c r="B11" i="11"/>
  <c r="C79" i="1" s="1"/>
  <c r="B17" i="11"/>
  <c r="B61" i="1" s="1"/>
  <c r="B15" i="6"/>
  <c r="AM20" i="1" s="1"/>
  <c r="B13" i="11"/>
  <c r="C84" i="1" s="1"/>
  <c r="B7" i="11"/>
  <c r="W62" i="1" s="1"/>
  <c r="B10" i="11"/>
  <c r="C76" i="1" s="1"/>
  <c r="B18" i="6"/>
  <c r="I22" i="1" s="1"/>
  <c r="B4" i="6"/>
  <c r="C14" i="1" s="1"/>
  <c r="B9" i="6"/>
  <c r="W18" i="1" s="1"/>
  <c r="B19" i="6"/>
  <c r="AJ22" i="1" s="1"/>
  <c r="B13" i="6"/>
  <c r="P20" i="1" s="1"/>
  <c r="B6" i="6"/>
  <c r="C16" i="1" s="1"/>
  <c r="B10" i="6"/>
  <c r="AE18" i="1" s="1"/>
  <c r="B5" i="6"/>
  <c r="AC14" i="1" s="1"/>
  <c r="B16" i="6"/>
  <c r="AQ20" i="1" s="1"/>
  <c r="B12" i="10"/>
  <c r="AQ40" i="1" s="1"/>
  <c r="B14" i="10"/>
  <c r="B8" i="6"/>
  <c r="C18" i="1" s="1"/>
  <c r="B11" i="6"/>
  <c r="AQ18" i="1" s="1"/>
  <c r="B17" i="6"/>
  <c r="C22" i="1" s="1"/>
  <c r="B12" i="6"/>
  <c r="C20" i="1" s="1"/>
  <c r="O2" i="1" l="1"/>
  <c r="C2" i="5" s="1"/>
  <c r="C3" i="5" s="1"/>
  <c r="E13" i="5" s="1"/>
  <c r="D13" i="5" s="1"/>
  <c r="AQ32" i="1"/>
  <c r="AZ24" i="1" l="1"/>
  <c r="C13" i="5"/>
  <c r="B2" i="12"/>
  <c r="C2" i="12" s="1"/>
  <c r="D3" i="5"/>
  <c r="A39" i="1"/>
  <c r="E11" i="5"/>
  <c r="D11" i="5" s="1"/>
  <c r="C11" i="5" s="1"/>
  <c r="B8" i="1" s="1"/>
  <c r="AZ29" i="1"/>
  <c r="B2" i="10"/>
  <c r="C3" i="10" s="1"/>
  <c r="E12" i="5"/>
  <c r="D12" i="5" s="1"/>
  <c r="C12" i="5" s="1"/>
  <c r="B9" i="1" s="1"/>
  <c r="E8" i="5"/>
  <c r="I5" i="1" s="1"/>
  <c r="E7" i="5"/>
  <c r="C7" i="5" s="1"/>
  <c r="E9" i="5"/>
  <c r="D9" i="5" s="1"/>
  <c r="C9" i="5" s="1"/>
  <c r="B6" i="1" s="1"/>
  <c r="E10" i="5"/>
  <c r="D10" i="5" s="1"/>
  <c r="C10" i="5" s="1"/>
  <c r="B7" i="1" s="1"/>
  <c r="B10" i="1" l="1"/>
  <c r="B3" i="10"/>
  <c r="B4" i="10"/>
  <c r="D13" i="10" s="1"/>
  <c r="B3" i="12"/>
  <c r="F4" i="12"/>
  <c r="C8" i="5"/>
  <c r="C4" i="12" l="1"/>
  <c r="C13" i="10"/>
  <c r="B13" i="10" s="1"/>
  <c r="AW40" i="1" s="1"/>
  <c r="D4" i="12"/>
  <c r="F9" i="12"/>
  <c r="F8" i="12"/>
  <c r="E19" i="12" l="1"/>
  <c r="E17" i="12"/>
  <c r="E13" i="12"/>
  <c r="E9" i="12"/>
  <c r="E7" i="12"/>
  <c r="E21" i="12"/>
  <c r="E16" i="12"/>
  <c r="E12" i="12"/>
  <c r="E8" i="12"/>
  <c r="E20" i="12"/>
  <c r="E18" i="12"/>
  <c r="E14" i="12"/>
  <c r="E10" i="12"/>
  <c r="E6" i="12"/>
  <c r="E15" i="12"/>
  <c r="E11" i="12"/>
  <c r="F6" i="12"/>
  <c r="F7" i="12"/>
  <c r="G7" i="12" s="1"/>
  <c r="AW42" i="1" s="1"/>
  <c r="AX42" i="1" s="1"/>
  <c r="AY42" i="1" s="1"/>
  <c r="G8" i="12"/>
  <c r="AW43" i="1" s="1"/>
  <c r="AX43" i="1" s="1"/>
  <c r="G9" i="12"/>
  <c r="AW44" i="1" s="1"/>
  <c r="AX44" i="1" s="1"/>
  <c r="AY44" i="1" s="1"/>
  <c r="G6" i="12"/>
  <c r="AW41" i="1" s="1"/>
  <c r="F11" i="12"/>
  <c r="G11" i="12" s="1"/>
  <c r="AW46" i="1" s="1"/>
  <c r="AX46" i="1" s="1"/>
  <c r="F21" i="12"/>
  <c r="F15" i="12"/>
  <c r="F13" i="12"/>
  <c r="G13" i="12" s="1"/>
  <c r="AW48" i="1" s="1"/>
  <c r="F17" i="12"/>
  <c r="F19" i="12"/>
  <c r="F20" i="12"/>
  <c r="F18" i="12"/>
  <c r="F16" i="12"/>
  <c r="F14" i="12"/>
  <c r="G14" i="12" s="1"/>
  <c r="AW49" i="1" s="1"/>
  <c r="F12" i="12"/>
  <c r="G12" i="12" s="1"/>
  <c r="AW47" i="1" s="1"/>
  <c r="F10" i="12"/>
  <c r="G10" i="12" s="1"/>
  <c r="AW45" i="1" s="1"/>
  <c r="G16" i="12" l="1"/>
  <c r="AW51" i="1" s="1"/>
  <c r="AX51" i="1" s="1"/>
  <c r="G17" i="12"/>
  <c r="AW52" i="1" s="1"/>
  <c r="AX52" i="1" s="1"/>
  <c r="G18" i="12"/>
  <c r="AW53" i="1" s="1"/>
  <c r="AX53" i="1" s="1"/>
  <c r="AY53" i="1" s="1"/>
  <c r="AX48" i="1"/>
  <c r="AY48" i="1" s="1"/>
  <c r="AX49" i="1"/>
  <c r="AY49" i="1" s="1"/>
  <c r="G19" i="12"/>
  <c r="AW54" i="1" s="1"/>
  <c r="AX54" i="1" s="1"/>
  <c r="AY54" i="1" s="1"/>
  <c r="G21" i="12"/>
  <c r="AW56" i="1" s="1"/>
  <c r="AX56" i="1" s="1"/>
  <c r="AY56" i="1" s="1"/>
  <c r="AX45" i="1"/>
  <c r="AY45" i="1" s="1"/>
  <c r="AX47" i="1"/>
  <c r="G20" i="12"/>
  <c r="AW55" i="1" s="1"/>
  <c r="G15" i="12"/>
  <c r="AW50" i="1" s="1"/>
  <c r="AX50" i="1" s="1"/>
  <c r="AY50" i="1" s="1"/>
  <c r="AY46" i="1"/>
  <c r="AZ46" i="1" s="1"/>
  <c r="BA46" i="1" s="1"/>
  <c r="BC46" i="1" s="1"/>
  <c r="AZ42" i="1"/>
  <c r="BA42" i="1" s="1"/>
  <c r="AZ44" i="1"/>
  <c r="BA44" i="1" s="1"/>
  <c r="BC44" i="1" s="1"/>
  <c r="AY43" i="1"/>
  <c r="E22" i="12"/>
  <c r="F22" i="12"/>
  <c r="AX41" i="1"/>
  <c r="AY41" i="1" s="1"/>
  <c r="AZ41" i="1" s="1"/>
  <c r="BA41" i="1" s="1"/>
  <c r="BC41" i="1" s="1"/>
  <c r="AX55" i="1" l="1"/>
  <c r="AY55" i="1" s="1"/>
  <c r="AZ55" i="1" s="1"/>
  <c r="BA55" i="1" s="1"/>
  <c r="BC55" i="1" s="1"/>
  <c r="AZ45" i="1"/>
  <c r="BA45" i="1" s="1"/>
  <c r="BC45" i="1" s="1"/>
  <c r="AZ48" i="1"/>
  <c r="BA48" i="1" s="1"/>
  <c r="BC48" i="1" s="1"/>
  <c r="AY47" i="1"/>
  <c r="AZ47" i="1" s="1"/>
  <c r="BA47" i="1" s="1"/>
  <c r="BC47" i="1" s="1"/>
  <c r="AZ49" i="1"/>
  <c r="BA49" i="1" s="1"/>
  <c r="BC49" i="1" s="1"/>
  <c r="AZ56" i="1"/>
  <c r="BA56" i="1" s="1"/>
  <c r="AZ43" i="1"/>
  <c r="BA43" i="1" s="1"/>
  <c r="AZ54" i="1"/>
  <c r="BA54" i="1" s="1"/>
  <c r="BC54" i="1" s="1"/>
  <c r="AY52" i="1"/>
  <c r="AZ52" i="1" s="1"/>
  <c r="BC42" i="1"/>
  <c r="AZ53" i="1"/>
  <c r="BA53" i="1" s="1"/>
  <c r="AY51" i="1"/>
  <c r="AZ51" i="1" s="1"/>
  <c r="AZ50" i="1"/>
  <c r="BA50" i="1" s="1"/>
  <c r="BC50" i="1" s="1"/>
  <c r="G22" i="12"/>
  <c r="C57" i="1" s="1"/>
  <c r="AW57" i="1" l="1"/>
  <c r="BA52" i="1"/>
  <c r="BC52" i="1" s="1"/>
  <c r="BC43" i="1"/>
  <c r="BC53" i="1"/>
  <c r="BC56" i="1"/>
  <c r="BA51" i="1"/>
  <c r="BC51" i="1" s="1"/>
  <c r="AM28" i="1" l="1"/>
  <c r="AE28" i="1"/>
  <c r="AP28" i="1"/>
  <c r="AV28" i="1" l="1"/>
  <c r="AW28" i="1"/>
</calcChain>
</file>

<file path=xl/sharedStrings.xml><?xml version="1.0" encoding="utf-8"?>
<sst xmlns="http://schemas.openxmlformats.org/spreadsheetml/2006/main" count="400" uniqueCount="273">
  <si>
    <t>prov</t>
  </si>
  <si>
    <t>GST/HST</t>
  </si>
  <si>
    <t>QST</t>
  </si>
  <si>
    <t>AB</t>
  </si>
  <si>
    <t>@</t>
  </si>
  <si>
    <t>Total due</t>
  </si>
  <si>
    <t>Signature</t>
  </si>
  <si>
    <t>Date</t>
  </si>
  <si>
    <t>EnglishList</t>
  </si>
  <si>
    <t>FrenchList</t>
  </si>
  <si>
    <t>Correctlist</t>
  </si>
  <si>
    <t>English</t>
  </si>
  <si>
    <t>Anglais</t>
  </si>
  <si>
    <t>Selected Language</t>
  </si>
  <si>
    <t>French</t>
  </si>
  <si>
    <t>Français</t>
  </si>
  <si>
    <t>Language</t>
  </si>
  <si>
    <t>List to select</t>
  </si>
  <si>
    <t>Defined Name Lists</t>
  </si>
  <si>
    <t>Fee Calculation Description</t>
  </si>
  <si>
    <t>TariffEN</t>
  </si>
  <si>
    <t>TariffFR</t>
  </si>
  <si>
    <t>Fee</t>
  </si>
  <si>
    <t>Min</t>
  </si>
  <si>
    <t>FeeFr</t>
  </si>
  <si>
    <t>Fee%</t>
  </si>
  <si>
    <t xml:space="preserve">MUSIC LICENCE FORM - TARIFF 4A1 – POPULAR MUSIC CONCERTS </t>
  </si>
  <si>
    <t>FORMULAIRE DE LICENCE DE MUSIQUE - TARIF 4A1 – CONCERTS DE MUSIQUE POPULAIRE</t>
  </si>
  <si>
    <t>4A1</t>
  </si>
  <si>
    <t xml:space="preserve">Licence fee = [gross receipts from ticket sales or fees paid to singers/musicians/entertainers] × 3% </t>
  </si>
  <si>
    <t>Droits de licence = [recettes brutes des ventes de billets ou cachets payés aux chanteurs, musiciens ou exécutants] × 3 %</t>
  </si>
  <si>
    <t>3%</t>
  </si>
  <si>
    <t>35</t>
  </si>
  <si>
    <t>3 %</t>
  </si>
  <si>
    <t xml:space="preserve">MUSIC LICENCE FORM - TARIFF 4A2 – POPULAR MUSIC CONCERTS </t>
  </si>
  <si>
    <t>FORMULAIRE DE LICENCE DE MUSIQUE - TARIF 4A2 – CONCERTS DE MUSIQUE POPULAIRE</t>
  </si>
  <si>
    <t>4A2</t>
  </si>
  <si>
    <t>60</t>
  </si>
  <si>
    <t xml:space="preserve">MUSIC LICENCE FORM - TARIFF 4B1 – CLASSICAL MUSIC CONCERTS </t>
  </si>
  <si>
    <t>FORMULAIRE DE LICENCE DE MUSIQUE - TARIF 4B1 – CONCERTS DE MUSIQUE CLASSIQUE</t>
  </si>
  <si>
    <t>4B1</t>
  </si>
  <si>
    <t xml:space="preserve">Licence fee = [gross receipts from ticket sales or fees paid to singers/musicians/entertainers] × 1.56% </t>
  </si>
  <si>
    <t>Droits de licence  = [recettes brutes des ventes de billets ou cachets payés aux chanteurs, musiciens ou exécutants] × 1,56 %</t>
  </si>
  <si>
    <t>1.56%</t>
  </si>
  <si>
    <t>1,56 %</t>
  </si>
  <si>
    <t xml:space="preserve">MUSIC LICENCE FORM - TARIFF 4B3 – CLASSICAL MUSIC CONCERTS </t>
  </si>
  <si>
    <t>FORMULAIRE DE LICENCE DE MUSIQUE - TARIF 4B3 – CONCERTS DE MUSIQUE CLASSIQUE</t>
  </si>
  <si>
    <t>4B3</t>
  </si>
  <si>
    <t xml:space="preserve">Licence fee = [gross receipts from ticket sales or fees paid to singers/musicians/entertainers] × 0.96% </t>
  </si>
  <si>
    <t>Droits de licence  = [recettes brutes des ventes de billets, des abonnements ou des cartes de membre, ou cachets payés aux artistes exécutants] × 0,96 %</t>
  </si>
  <si>
    <t>0.96%</t>
  </si>
  <si>
    <t>0,96 %</t>
  </si>
  <si>
    <t>Language Selected</t>
  </si>
  <si>
    <t>Tariff Selected</t>
  </si>
  <si>
    <t>Tariff #</t>
  </si>
  <si>
    <t>Ref row</t>
  </si>
  <si>
    <t>Description Selected</t>
  </si>
  <si>
    <t>Desc1</t>
  </si>
  <si>
    <t>Desc2</t>
  </si>
  <si>
    <t>Desc3</t>
  </si>
  <si>
    <t>Desc4</t>
  </si>
  <si>
    <t>Desc5</t>
  </si>
  <si>
    <t>Desc6</t>
  </si>
  <si>
    <t>Desc7</t>
  </si>
  <si>
    <t>Per event licence</t>
  </si>
  <si>
    <t>Annual licence</t>
  </si>
  <si>
    <t>Per concert licence</t>
  </si>
  <si>
    <t>Annual licence for presenting organizations</t>
  </si>
  <si>
    <t>Grants you permission to perform in public musical works as live performances of popular music in concert at theatres or other places of entertainment, including open-air events</t>
  </si>
  <si>
    <t>Grants you permission to perform in public musical works as live performances of popular music at theatres or other places of entertainment, including open-air events</t>
  </si>
  <si>
    <t>Grants you permission to perform in public musical works as live performances by musicians, singers, or both, at concerts or recitals of classical music</t>
  </si>
  <si>
    <t xml:space="preserve">Grants you permission to perform in public musical works during a series of concerts or recitals of classical music forming part of an artistic season of a presenting organization </t>
  </si>
  <si>
    <t>"Popular music" means all genres of music except classical music (see 4B1 for classical music concert per event licence)</t>
  </si>
  <si>
    <t>"Popular music" means all genres of music except classical music (see 4B2 or 4B3 for classical music concert annual licence)</t>
  </si>
  <si>
    <t>Annual fee calculation is based on all concerts for the year, including concerts where no work of SOCAN’s repertoire is performed</t>
  </si>
  <si>
    <t>Per concert fee is 3% of either (a) the gross receipt from ticket sales exclusive of sales and amusement taxes (when an admission is charged), or (b) the fees paid to singers and/or musicians, and other entertainers (when no admission is charged); in all cases a $35 minimum fee applies (+taxes)</t>
  </si>
  <si>
    <t>Annual fee is 3% of either (a) the gross receipt from ticket sales exclusive of sales and amusement taxes (when an admission is charged), or (b) the fees paid to singers and/or musicians, and other entertainers (when no admission is charged); in all cases a $60 minimum annual fee applies (+taxes)</t>
  </si>
  <si>
    <t>Per concert fee is 1.56% of either (a) the gross receipt from ticket sales exclusive of sales and amusement taxes (when an admission is charged), or (b) the fees paid to singers, musicians, conductors, dancers and other performing artists (when no admission is charged); in all cases a $35 minimum fee applies (+taxes)</t>
  </si>
  <si>
    <t>Annual fee is 0.96% of either (a) the gross receipts from ticket sales, subscription and membership revenues (when an admission is charged), or (b) the fees paid to performing artists (when no admission is charged); in all cases a $35 minimum annual fee applies (+taxes)</t>
  </si>
  <si>
    <t>For a festival, the minimum fee is $35 per day (not per act)</t>
  </si>
  <si>
    <t>Deadline for SOCAN to receive forms and payments is January 31st of the year for which the licence is granted, except for first time reports or when total due is above $100, then payment is due quarterly</t>
  </si>
  <si>
    <r>
      <t xml:space="preserve">For more information, read the </t>
    </r>
    <r>
      <rPr>
        <u/>
        <sz val="11"/>
        <color theme="1"/>
        <rFont val="Calibri"/>
        <family val="2"/>
        <scheme val="minor"/>
      </rPr>
      <t xml:space="preserve">Tariff 4A1 Infocard </t>
    </r>
  </si>
  <si>
    <r>
      <t xml:space="preserve">For more information, read the </t>
    </r>
    <r>
      <rPr>
        <u/>
        <sz val="11"/>
        <color theme="1"/>
        <rFont val="Calibri"/>
        <family val="2"/>
        <scheme val="minor"/>
      </rPr>
      <t>Tariff 4A2 Infocard</t>
    </r>
  </si>
  <si>
    <r>
      <t xml:space="preserve">For more information, read the </t>
    </r>
    <r>
      <rPr>
        <u/>
        <sz val="11"/>
        <color theme="1"/>
        <rFont val="Calibri"/>
        <family val="2"/>
        <scheme val="minor"/>
      </rPr>
      <t xml:space="preserve">Tariff 4B1 infocard </t>
    </r>
  </si>
  <si>
    <r>
      <t xml:space="preserve">For more information, read the </t>
    </r>
    <r>
      <rPr>
        <u/>
        <sz val="11"/>
        <color theme="1"/>
        <rFont val="Calibri"/>
        <family val="2"/>
        <scheme val="minor"/>
      </rPr>
      <t xml:space="preserve">Tariff 4B3 Infocard </t>
    </r>
  </si>
  <si>
    <t>Calculationselection</t>
  </si>
  <si>
    <t>Per Event Calculation</t>
  </si>
  <si>
    <t>Annual Calculation</t>
  </si>
  <si>
    <t>Selected Description</t>
  </si>
  <si>
    <t>Licence par événement</t>
  </si>
  <si>
    <t>Licence annuelle</t>
  </si>
  <si>
    <t>Licence par concert</t>
  </si>
  <si>
    <t>Licence annuelle pour les organisations présentant des concerts</t>
  </si>
  <si>
    <t>Cette licence vous autorise à exécuter en public des œuvres musicales dans des concerts de musique populaire dans une salle de spectacle ou en plein air</t>
  </si>
  <si>
    <t>Cette licence vous autorise à exécuter en public des œuvres de musique classique par des musiciens et des chanteurs dans des concerts et des récitals</t>
  </si>
  <si>
    <t xml:space="preserve">Cette licence vous autorise  exécuter en public des œuvres de musique classique dans une série de concerts ou de récitals dans le cadre de la saison artistique d'une organisation présentant des concerts </t>
  </si>
  <si>
    <t>La « musique populaire » désigne tous les genres de musique sauf la musique classique (voir le formulaire 4B1 pour la licence d'un concert de musique classique)</t>
  </si>
  <si>
    <t>La « musique populaire » désigne tous les genres de musique sauf la musique classique (voir les formulaires 4B2 ou 4B3 pour une licence annuelle de concerts de musique classique)</t>
  </si>
  <si>
    <t>Le calcul des droits annuels est basé sur tous les concerts de l'année, y compris les concerts dans lesquels aucune œuvre du répertoire de la SOCAN n'est exécutée</t>
  </si>
  <si>
    <t>Les droits par concert sont de 3 % (a) des recettes brutes des ventes de billets, excluant les taxes d'amusement et de vente (lorsqu'il y a un prix d'entrée), ou (b) les cachets payés aux chanteurs ou aux musiciens et aux autres exécutants (lorsqu'il n'y a pas de prix d'entrée); dans tous les cas des droits minimums de 35 $ (+taxes) s'appliquent</t>
  </si>
  <si>
    <t>Les droits par concert sont de 3 % (a) des recettes brutes des ventes de billets, excluant les taxes d'amusement et de vente (lorsqu'il y a un prix d'entrée), ou (b) les cachets payés aux chanteurs ou aux musiciens et aux autres exécutants (lorsqu'il n'y a pas de prix d'entrée); le minimum des droits de licence annuels est de 60 $ (+taxes) s'appliquent</t>
  </si>
  <si>
    <t>Les droits par concert sont de 1,56 % de (a) des recettes brutes des ventes de billets, excluant les taxes d'amusement et de vente (lorsqu'il y a un prix d'entrée), ou (b) les cachets payés aux chanteurs, musiciens, chefs d'orchestre, danseurs et autres artistes exécutants (lorsqu'il n'y a pas de prix d'entrée); dans tous les cas des droits minimums de 35 $ (+taxes) s'appliquent</t>
  </si>
  <si>
    <t>Les droits annuels sont de 0,96 % de (a) des recettes brutes des ventes de billets, d'abonnements et de cartes de membre (lorsqu'il y a un prix d'entrée) ou (b) des cachets payés aux artistes exécutants (lorsqu'il n'y a pas de prix d'entrée); dans tous les cas, le minimum des droits de licence annuels est de 35 $ (+taxes) s'appliquent</t>
  </si>
  <si>
    <t>Pour un festival, les droits minimums sont de 35 $ par jour (et non par concert)</t>
  </si>
  <si>
    <t>La SOCAN doit recevoir le formulaire et le paiement au plus tard le 31 janvier de l'année visée par la licence, sauf s'il s'agit de la première déclaration ou, si le montant total à payer est supérieur à 100 $, le paiement s'effectue trimestriellement</t>
  </si>
  <si>
    <r>
      <t xml:space="preserve">Pour de plus amples informations, lisez </t>
    </r>
    <r>
      <rPr>
        <u/>
        <sz val="11"/>
        <color theme="1"/>
        <rFont val="Calibri"/>
        <family val="2"/>
        <scheme val="minor"/>
      </rPr>
      <t xml:space="preserve">l'Info carte du tarif 4A1 </t>
    </r>
  </si>
  <si>
    <r>
      <t xml:space="preserve">Pour de plus amples informations, lisez </t>
    </r>
    <r>
      <rPr>
        <u/>
        <sz val="11"/>
        <color theme="1"/>
        <rFont val="Calibri"/>
        <family val="2"/>
        <scheme val="minor"/>
      </rPr>
      <t>l'Info carte du tarif 4A2</t>
    </r>
  </si>
  <si>
    <r>
      <t xml:space="preserve">Pour de plus amples informations, lisez </t>
    </r>
    <r>
      <rPr>
        <u/>
        <sz val="11"/>
        <color theme="1"/>
        <rFont val="Calibri"/>
        <family val="2"/>
        <scheme val="minor"/>
      </rPr>
      <t xml:space="preserve">l'Info carte du tarif 4B1 </t>
    </r>
  </si>
  <si>
    <r>
      <t xml:space="preserve">Pour de plus amples informations, lisez </t>
    </r>
    <r>
      <rPr>
        <u/>
        <sz val="11"/>
        <color theme="1"/>
        <rFont val="Calibri"/>
        <family val="2"/>
        <scheme val="minor"/>
      </rPr>
      <t>l'Info carte du tarif 4B3</t>
    </r>
  </si>
  <si>
    <t>Selected Desc</t>
  </si>
  <si>
    <t>Field1</t>
  </si>
  <si>
    <t>Account number</t>
  </si>
  <si>
    <t>Numéro de compte</t>
  </si>
  <si>
    <t>Field2</t>
  </si>
  <si>
    <t>(or if you are a new licensee, check here)</t>
  </si>
  <si>
    <t>(ou si vous n’êtes pas encore licencié, cliquez ici)</t>
  </si>
  <si>
    <t>Field3</t>
  </si>
  <si>
    <t>Business name</t>
  </si>
  <si>
    <t>Nom de l’entreprise</t>
  </si>
  <si>
    <t>Field4</t>
  </si>
  <si>
    <t>Legal name of organization or owner</t>
  </si>
  <si>
    <t>Nom légal de l’organisation ou nom du propriétaire</t>
  </si>
  <si>
    <t>Field5</t>
  </si>
  <si>
    <t>Contact name</t>
  </si>
  <si>
    <t>Personne contact</t>
  </si>
  <si>
    <t>Field6</t>
  </si>
  <si>
    <t>Title</t>
  </si>
  <si>
    <t>Titre</t>
  </si>
  <si>
    <t>Field7</t>
  </si>
  <si>
    <t>Phone number</t>
  </si>
  <si>
    <t>Numéro de téléphone</t>
  </si>
  <si>
    <t>Field8</t>
  </si>
  <si>
    <t xml:space="preserve">Fax </t>
  </si>
  <si>
    <t>Télécopieur</t>
  </si>
  <si>
    <t>Field9</t>
  </si>
  <si>
    <t>Email</t>
  </si>
  <si>
    <t>Courriel</t>
  </si>
  <si>
    <t>Field10</t>
  </si>
  <si>
    <t>Street address</t>
  </si>
  <si>
    <t>Adresse civique</t>
  </si>
  <si>
    <t>Field11</t>
  </si>
  <si>
    <t>City</t>
  </si>
  <si>
    <t>Ville</t>
  </si>
  <si>
    <t>Field12</t>
  </si>
  <si>
    <t>Province</t>
  </si>
  <si>
    <t>Field13</t>
  </si>
  <si>
    <t>Postal code</t>
  </si>
  <si>
    <t>Code postal</t>
  </si>
  <si>
    <t>Field14</t>
  </si>
  <si>
    <t>Mailing address</t>
  </si>
  <si>
    <t>Adresse postale</t>
  </si>
  <si>
    <t>Field15</t>
  </si>
  <si>
    <t>(check here if same as above)</t>
  </si>
  <si>
    <t>(cliquez ici si identique à celle ci-dessus)</t>
  </si>
  <si>
    <t>Field16</t>
  </si>
  <si>
    <t>Tax exemption number (if applicable)</t>
  </si>
  <si>
    <t>Numéro d’exemption de taxe (s’il y a lieu)</t>
  </si>
  <si>
    <t>Field17</t>
  </si>
  <si>
    <t>Please return this form by email or mail, and send your payment by cheque made payable to SOCAN or contact SOCAN to pay by credit card.  Or visit eSOCAN to submit online.</t>
  </si>
  <si>
    <t xml:space="preserve">Veuillez retourner ce formulaire par courriel ou par la poste et envoyer votre paiement à l’ordre de la SOCAN ou contacter-nous pour payer par carte de crédit.  Ou visitez eSOCAN pour soumettre votre formulaire en ligne. </t>
  </si>
  <si>
    <t>Field18</t>
  </si>
  <si>
    <t>If you have any additional uses(s) of music, contact us or try our Licence Finder tool at www.socan.ca</t>
  </si>
  <si>
    <t>Pour toute autre utilisation de musique, contactez-nous ou essayez le Sélecteur de licence sur www.socan.ca</t>
  </si>
  <si>
    <t>Existing Rates</t>
  </si>
  <si>
    <t>nil</t>
  </si>
  <si>
    <t>BC</t>
  </si>
  <si>
    <t>MB</t>
  </si>
  <si>
    <t>NB</t>
  </si>
  <si>
    <t>NL</t>
  </si>
  <si>
    <t>NS</t>
  </si>
  <si>
    <t>NT</t>
  </si>
  <si>
    <t>NU</t>
  </si>
  <si>
    <t>ON</t>
  </si>
  <si>
    <t>PE</t>
  </si>
  <si>
    <t>QC</t>
  </si>
  <si>
    <t>SK</t>
  </si>
  <si>
    <t>YT</t>
  </si>
  <si>
    <t>Value on form</t>
  </si>
  <si>
    <t>Correct value</t>
  </si>
  <si>
    <t>Condition met</t>
  </si>
  <si>
    <t>Check # of characters</t>
  </si>
  <si>
    <t>Check 1st char is letter</t>
  </si>
  <si>
    <t>Check 2nd char is number</t>
  </si>
  <si>
    <t>1</t>
  </si>
  <si>
    <t>2</t>
  </si>
  <si>
    <t>3</t>
  </si>
  <si>
    <t>4</t>
  </si>
  <si>
    <t>5</t>
  </si>
  <si>
    <t>6</t>
  </si>
  <si>
    <t>7</t>
  </si>
  <si>
    <t>8</t>
  </si>
  <si>
    <t>9</t>
  </si>
  <si>
    <t>0</t>
  </si>
  <si>
    <t>Check 3rd char is letter</t>
  </si>
  <si>
    <t>Check 4th char is number</t>
  </si>
  <si>
    <t>Check 5th char is letter</t>
  </si>
  <si>
    <t>Check 6th char is number</t>
  </si>
  <si>
    <t>Is there as space at 4th char</t>
  </si>
  <si>
    <t>YesNo</t>
  </si>
  <si>
    <t>Yes</t>
  </si>
  <si>
    <t>No</t>
  </si>
  <si>
    <t>OuiNon</t>
  </si>
  <si>
    <t>Oui</t>
  </si>
  <si>
    <t>Concert date
(DD/MM/YY)</t>
  </si>
  <si>
    <t>Date du concert
(JJ/MM/AA)</t>
  </si>
  <si>
    <t>Non</t>
  </si>
  <si>
    <t>Name of concert act(s)</t>
  </si>
  <si>
    <t>Nom du ou des concert(s)</t>
  </si>
  <si>
    <t>Venue name and city</t>
  </si>
  <si>
    <t>Nom de la salle et ville</t>
  </si>
  <si>
    <t>Promoter name and address</t>
  </si>
  <si>
    <t>Nom et adresse du promoteur</t>
  </si>
  <si>
    <t>Was admission charged?</t>
  </si>
  <si>
    <t>a été chargée d'admission?</t>
  </si>
  <si>
    <t>Gross ticket 
sales (A)</t>
  </si>
  <si>
    <t>Ventes brutes de billets (A)</t>
  </si>
  <si>
    <t>Fees paid to the performers (B)</t>
  </si>
  <si>
    <t>Cachets payés aux exécutants (B)</t>
  </si>
  <si>
    <t>TOTAL FEE DUE (add taxes on first page)</t>
  </si>
  <si>
    <t>TOTAL DES DROITS À PAYER (ajouter les taxes à la première page)</t>
  </si>
  <si>
    <t xml:space="preserve">For ROYALTY DISTRIBUTION PURPOSES, please attach a list of musical works for each concert, if available </t>
  </si>
  <si>
    <t xml:space="preserve">AUX FINS DE RÉPARTITION DES REDEVANCES, veuillez joindre la liste des œuvres musicales de chaque concert </t>
  </si>
  <si>
    <t>For more than 16 events please use extra forms</t>
  </si>
  <si>
    <t>Pour plus de 16 événements, veuillez utiliser d'autres formulaires</t>
  </si>
  <si>
    <t>è</t>
  </si>
  <si>
    <t>TRUETRUE</t>
  </si>
  <si>
    <t>TRUEFALSE</t>
  </si>
  <si>
    <t>Rate</t>
  </si>
  <si>
    <t>FALSETRUE</t>
  </si>
  <si>
    <t>FALSEFALSE</t>
  </si>
  <si>
    <t>Row</t>
  </si>
  <si>
    <t>Was Admission Charged</t>
  </si>
  <si>
    <t>Gross Ticket Sales</t>
  </si>
  <si>
    <t>Fees paid to performers</t>
  </si>
  <si>
    <t>Final Cal</t>
  </si>
  <si>
    <t>concert date provided?</t>
  </si>
  <si>
    <t>Name of Concert Provided?</t>
  </si>
  <si>
    <t>Venue name and city provide?</t>
  </si>
  <si>
    <t>promoter name an address provide?</t>
  </si>
  <si>
    <t>was addmission charged selected?</t>
  </si>
  <si>
    <t>gross ticked provided?</t>
  </si>
  <si>
    <t>perfomer fees provided?</t>
  </si>
  <si>
    <t>amounts provided</t>
  </si>
  <si>
    <t>colums upated</t>
  </si>
  <si>
    <t>error message to select</t>
  </si>
  <si>
    <t>Important Information</t>
  </si>
  <si>
    <t>Renseignement important</t>
  </si>
  <si>
    <t>SOCAN is a not-for-profit organization that represents the Canadian performing rights of millions of Canadian and international music creators and publishers. SOCAN is proud to play a leading role in supporting the long-term success of its more than 110,000 Canadian members, as well as the Canadian music industry. SOCAN collects licence fees from over 48,000 businesses coast to coast and distributes royalties to its members and peer organizations around the world. SOCAN also distributes royalties to its members for the use of Canadian music around the world in collaboration with its peer societies.</t>
  </si>
  <si>
    <t>La SOCAN est une organisation sans but lucratif qui représente au Canada les droits d’exécution de millions de créateurs et éditeurs de musique canadiens et étrangers. La SOCAN est fière de jouer un rôle de chef de file en soutenant le succès à long terme de ses quelque 110 000 membres canadiens et plus ainsi que celui de l’industrie musicale canadienne. La SOCAN perçoit des droits de licence auprès de plus 48 000 entreprises d’un océan à l’autre et répartit les redevances entre ses membres et ceux de ses organisations affiliées autour du monde. La SOCAN répartit également entre ses membres les redevances d’utilisation de leur musique à travers le monde en collaboration avec ses sociétés affiliées.</t>
  </si>
  <si>
    <t xml:space="preserve">Terms &amp; Conditions </t>
  </si>
  <si>
    <t>Conditions générales</t>
  </si>
  <si>
    <t>The legal terms that govern your licence include those set out herein as well as those found in the approved tariff including the General Provisions, as approved by the Copyright Board of Canada for each year (collectively, the “tariff”). If you have any questions regarding the terms, please contact us.</t>
  </si>
  <si>
    <t xml:space="preserve">Les dispositions qui régissent votre licence incluent celles décrites ci-dessous et celles apparaissant dans le tarif approuvé, dont les dispositions générales, tel qu’homologué par la Commission du droit d’auteur du Canada chaque année (collectivement le « tarif »). Pour toute question au sujet de ces conditions, veuillez nous contacter.  </t>
  </si>
  <si>
    <t>In this form, you, your and licensee means the person or company applying for a licence or filing an annual report. We, our, us and SOCAN means the Society of Composers, Authors and Music Publishers of Canada. Works means any or all of the musical works in SOCAN’s repertoire.</t>
  </si>
  <si>
    <t>Dans ce formulaire, vous, votre et le titulaire de licence désignent la personne ou l’entreprise qui présente une demande de licence ou une déclaration annuelle. Nous, notre et la SOCAN désignent la Société canadienne des auteurs, compositeurs et éditeurs de musique. Le mot œuvre désigne toute œuvre musicale du répertoire de la SOCAN.</t>
  </si>
  <si>
    <t>A copy of any SOCAN tariff may be obtained by emailing licence@socan.ca or calling 1.866.944.6223.</t>
  </si>
  <si>
    <t>Vous pouvez obtenir un exemplaire de tout tarif de la SOCAN en écrivant à licence@socan.ca ou en appelant au 1.866.944.6224.</t>
  </si>
  <si>
    <t>If the tariff for a year has not been approved by January 1st of that year, the last approved tariff will govern until the new tariff is approved, at which time the licence fees will be adjusted to reflect the approved tariff for the year.</t>
  </si>
  <si>
    <t>Si le tarif d’une année n’a pas été homologué au 1er janvier de cette même année, le dernier tarif en vigueur s’appliquera jusqu’à l’approbation de sa nouvelle version, date à laquelle les droits de licence seront corrigés afin de refléter la version homologuée pour l’année.</t>
  </si>
  <si>
    <t>The licence fee, plus applicable taxes for the year, will be calculated in accordance with the terms of the tariff based on the information set out in the most recently filed report form or audit form, subject to adjustment to reflect any updated reports or audits pursuant to the tariff.</t>
  </si>
  <si>
    <t>Les droits de licence, plus les taxes en vigueur pour l’année, seront calculés conformément aux dispositions du tarif d’après les renseignements figurant sur le formulaire de déclaration annuelle ou de vérification le plus récent, sous réserve de correction afin de refléter toute mise à jour de ces renseignements conformément au tarif.</t>
  </si>
  <si>
    <t>You will keep records of all information required to calculate the licence fees.</t>
  </si>
  <si>
    <t>Vous devez conserver toute information nécessaire au calcul des droits de licence.</t>
  </si>
  <si>
    <t>You will submit to SOCAN a licence application prior to the concert and will submit licence fees and Music Licence forms within 30 days of the concert.</t>
  </si>
  <si>
    <t>Vous devez soumettre à la SOCAN votre demande de licence avant le concert et soumettre le formulaire et les droits de licence dans les 30 jours du concert.</t>
  </si>
  <si>
    <t xml:space="preserve">We are committed to handling your personal information responsibly. For more information about SOCAN’s Privacy Policy, please visit www.socan.ca </t>
  </si>
  <si>
    <t>Nous nous engageons à traiter vos renseignements personnels de façon responsable. Pour de plus amples informations sur la Politique de confidentialité de la SOCAN, veuillez visiter www.socan.ca.</t>
  </si>
  <si>
    <t>Where does you license fee go?</t>
  </si>
  <si>
    <r>
      <t>O</t>
    </r>
    <r>
      <rPr>
        <sz val="11"/>
        <color theme="1"/>
        <rFont val="Calibri"/>
        <family val="2"/>
      </rPr>
      <t>ù</t>
    </r>
    <r>
      <rPr>
        <sz val="11"/>
        <color theme="1"/>
        <rFont val="Calibri"/>
        <family val="2"/>
        <scheme val="minor"/>
      </rPr>
      <t xml:space="preserve"> vont vos droits de license?</t>
    </r>
  </si>
  <si>
    <t>2011 royalties distribution</t>
  </si>
  <si>
    <t>Repartition de redevances de 2011</t>
  </si>
  <si>
    <t>Operating costs</t>
  </si>
  <si>
    <t>Frais diexploitation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</si>
</sst>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00;\-&quot;$&quot;#,##0.00"/>
    <numFmt numFmtId="165" formatCode="_-&quot;$&quot;* #,##0.00_-;\-&quot;$&quot;* #,##0.00_-;_-&quot;$&quot;* &quot;-&quot;??_-;_-@_-"/>
    <numFmt numFmtId="166" formatCode="_(&quot;$&quot;* #,##0.00_);_(&quot;$&quot;* \(#,##0.00\);_(&quot;$&quot;* &quot;-&quot;??_);_(@_)"/>
    <numFmt numFmtId="167" formatCode="_(* #,##0.00_);_(* \(#,##0.00\);_(* &quot;-&quot;??_);_(@_)"/>
    <numFmt numFmtId="168" formatCode="dd\-mm\-yyyy;@"/>
    <numFmt numFmtId="169" formatCode="_-* #,##0\ _k_r_-;\-* #,##0\ _k_r_-;_-* &quot;-&quot;??\ _k_r_-;_-@_-"/>
    <numFmt numFmtId="170" formatCode="_-* #,##0.0\ _k_r_-;\-* #,##0.0\ _k_r_-;_-* &quot;-&quot;??\ _k_r_-;_-@_-"/>
    <numFmt numFmtId="171" formatCode=";;;"/>
    <numFmt numFmtId="172" formatCode="0.000%"/>
    <numFmt numFmtId="173" formatCode="&quot;$&quot;#,##0.00"/>
  </numFmts>
  <fonts count="5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0"/>
      <color theme="2" tint="-0.499984740745262"/>
      <name val="Arial Narrow"/>
      <family val="2"/>
    </font>
    <font>
      <sz val="12"/>
      <color theme="1"/>
      <name val="Arial Narrow"/>
      <family val="2"/>
    </font>
    <font>
      <sz val="10"/>
      <color theme="1"/>
      <name val="Arial Narrow"/>
      <family val="2"/>
    </font>
    <font>
      <sz val="10"/>
      <color rgb="FFFF0000"/>
      <name val="Arial Narrow"/>
      <family val="2"/>
    </font>
    <font>
      <b/>
      <u/>
      <sz val="12"/>
      <color theme="1"/>
      <name val="Arial Narrow"/>
      <family val="2"/>
    </font>
    <font>
      <b/>
      <u/>
      <sz val="12"/>
      <name val="Arial Narrow"/>
      <family val="2"/>
    </font>
    <font>
      <b/>
      <sz val="10"/>
      <color theme="1"/>
      <name val="Arial Narrow"/>
      <family val="2"/>
    </font>
    <font>
      <b/>
      <u/>
      <sz val="14"/>
      <color theme="1"/>
      <name val="Arial Narrow"/>
      <family val="2"/>
    </font>
    <font>
      <sz val="10"/>
      <color theme="1"/>
      <name val="Calibri"/>
      <family val="2"/>
      <scheme val="minor"/>
    </font>
    <font>
      <b/>
      <u/>
      <sz val="9"/>
      <color theme="1"/>
      <name val="Arial Narrow"/>
      <family val="2"/>
    </font>
    <font>
      <sz val="10"/>
      <name val="Arial Narrow"/>
      <family val="2"/>
    </font>
    <font>
      <b/>
      <sz val="11"/>
      <name val="Calibri"/>
      <family val="2"/>
      <scheme val="minor"/>
    </font>
    <font>
      <sz val="9"/>
      <color theme="1"/>
      <name val="Arial Narrow"/>
      <family val="2"/>
    </font>
    <font>
      <b/>
      <i/>
      <sz val="10"/>
      <color theme="1"/>
      <name val="Arial Narrow"/>
      <family val="2"/>
    </font>
    <font>
      <sz val="10"/>
      <color rgb="FFFF0000"/>
      <name val="Calibri"/>
      <family val="2"/>
      <scheme val="minor"/>
    </font>
    <font>
      <i/>
      <sz val="10"/>
      <color theme="1"/>
      <name val="Arial Narrow"/>
      <family val="2"/>
    </font>
    <font>
      <i/>
      <sz val="10"/>
      <color rgb="FFFF0000"/>
      <name val="Arial Narrow"/>
      <family val="2"/>
    </font>
    <font>
      <sz val="10"/>
      <color theme="1"/>
      <name val="Calibri"/>
      <family val="2"/>
    </font>
    <font>
      <b/>
      <sz val="12"/>
      <color theme="1"/>
      <name val="Arial Narrow"/>
      <family val="2"/>
    </font>
    <font>
      <b/>
      <sz val="11"/>
      <color rgb="FFFF0000"/>
      <name val="Calibri"/>
      <family val="2"/>
      <scheme val="minor"/>
    </font>
    <font>
      <b/>
      <sz val="11"/>
      <color theme="1"/>
      <name val="Arial Narrow"/>
      <family val="2"/>
    </font>
    <font>
      <b/>
      <sz val="14"/>
      <color theme="3"/>
      <name val="Arial Narrow"/>
      <family val="2"/>
    </font>
    <font>
      <u/>
      <sz val="11"/>
      <color theme="1"/>
      <name val="Calibri"/>
      <family val="2"/>
      <scheme val="minor"/>
    </font>
    <font>
      <b/>
      <sz val="11"/>
      <color theme="0"/>
      <name val="Arial Narrow"/>
      <family val="2"/>
    </font>
    <font>
      <sz val="11"/>
      <color theme="1"/>
      <name val="Calibri"/>
      <family val="2"/>
    </font>
    <font>
      <sz val="11"/>
      <name val="Calibri"/>
      <family val="2"/>
      <scheme val="minor"/>
    </font>
    <font>
      <u/>
      <sz val="11"/>
      <color theme="10"/>
      <name val="Calibri"/>
      <family val="2"/>
      <scheme val="minor"/>
    </font>
    <font>
      <sz val="10"/>
      <color theme="0"/>
      <name val="Calibri"/>
      <family val="2"/>
      <scheme val="minor"/>
    </font>
    <font>
      <b/>
      <i/>
      <sz val="10"/>
      <color theme="0"/>
      <name val="Arial Narrow"/>
      <family val="2"/>
    </font>
    <font>
      <b/>
      <sz val="10"/>
      <color theme="0"/>
      <name val="Arial Narrow"/>
      <family val="2"/>
    </font>
    <font>
      <sz val="11"/>
      <color theme="0"/>
      <name val="Arial Narrow"/>
      <family val="2"/>
    </font>
    <font>
      <sz val="10"/>
      <name val="Calibri"/>
      <family val="2"/>
      <scheme val="minor"/>
    </font>
    <font>
      <b/>
      <sz val="12"/>
      <color theme="9"/>
      <name val="Arial Narrow"/>
      <family val="2"/>
    </font>
    <font>
      <sz val="11"/>
      <color theme="9"/>
      <name val="Calibri"/>
      <family val="2"/>
      <scheme val="minor"/>
    </font>
    <font>
      <b/>
      <sz val="14"/>
      <color theme="9"/>
      <name val="Arial Narrow"/>
      <family val="2"/>
    </font>
    <font>
      <sz val="11"/>
      <color rgb="FFFFFF66"/>
      <name val="Arial Narrow"/>
      <family val="2"/>
    </font>
    <font>
      <sz val="10"/>
      <color theme="0"/>
      <name val="Arial Narrow"/>
      <family val="2"/>
    </font>
    <font>
      <b/>
      <sz val="10"/>
      <color theme="2"/>
      <name val="Arial Narrow"/>
      <family val="2"/>
    </font>
    <font>
      <strike/>
      <sz val="11"/>
      <color theme="2"/>
      <name val="Arial Narrow"/>
      <family val="2"/>
    </font>
    <font>
      <sz val="8"/>
      <color theme="1"/>
      <name val="Arial Narrow"/>
      <family val="2"/>
    </font>
    <font>
      <u/>
      <sz val="12"/>
      <color theme="10"/>
      <name val="Arial Narrow"/>
      <family val="2"/>
    </font>
    <font>
      <b/>
      <sz val="10"/>
      <name val="Arial Narrow"/>
      <family val="2"/>
    </font>
    <font>
      <sz val="9.5"/>
      <color theme="1"/>
      <name val="Arial Narrow"/>
      <family val="2"/>
    </font>
    <font>
      <b/>
      <sz val="11"/>
      <color theme="0"/>
      <name val="Calibri"/>
      <family val="2"/>
      <scheme val="minor"/>
    </font>
    <font>
      <sz val="11"/>
      <color rgb="FFFF0000"/>
      <name val="Arial Narrow"/>
      <family val="2"/>
    </font>
    <font>
      <u/>
      <sz val="11"/>
      <color theme="10"/>
      <name val="Arial Narrow"/>
      <family val="2"/>
    </font>
  </fonts>
  <fills count="8">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2" tint="-0.249977111117893"/>
        <bgColor indexed="64"/>
      </patternFill>
    </fill>
    <fill>
      <patternFill patternType="solid">
        <fgColor rgb="FFFFFF66"/>
        <bgColor indexed="64"/>
      </patternFill>
    </fill>
    <fill>
      <patternFill patternType="solid">
        <fgColor theme="1"/>
        <bgColor indexed="64"/>
      </patternFill>
    </fill>
    <fill>
      <patternFill patternType="solid">
        <fgColor rgb="FFFF0000"/>
        <bgColor indexed="64"/>
      </patternFill>
    </fill>
  </fills>
  <borders count="2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32" fillId="0" borderId="0" applyNumberFormat="0" applyFill="0" applyBorder="0" applyAlignment="0" applyProtection="0"/>
    <xf numFmtId="9" fontId="1" fillId="0" borderId="0" applyFont="0" applyFill="0" applyBorder="0" applyAlignment="0" applyProtection="0"/>
  </cellStyleXfs>
  <cellXfs count="289">
    <xf numFmtId="0" fontId="0" fillId="0" borderId="0" xfId="0"/>
    <xf numFmtId="0" fontId="0" fillId="0" borderId="0" xfId="0" applyFill="1"/>
    <xf numFmtId="0" fontId="8" fillId="0" borderId="0" xfId="0" applyFont="1"/>
    <xf numFmtId="0" fontId="0" fillId="0" borderId="0" xfId="0" applyNumberFormat="1" applyProtection="1"/>
    <xf numFmtId="0" fontId="8" fillId="0" borderId="0" xfId="0" applyFont="1" applyAlignment="1"/>
    <xf numFmtId="0" fontId="14" fillId="0" borderId="0" xfId="0" applyFont="1" applyAlignment="1"/>
    <xf numFmtId="0" fontId="8" fillId="0" borderId="0" xfId="0" applyFont="1" applyBorder="1" applyAlignment="1" applyProtection="1">
      <protection locked="0"/>
    </xf>
    <xf numFmtId="0" fontId="0" fillId="0" borderId="0" xfId="0" applyFont="1" applyAlignment="1">
      <alignment wrapText="1"/>
    </xf>
    <xf numFmtId="0" fontId="3" fillId="0" borderId="0" xfId="0" applyFont="1" applyAlignment="1">
      <alignment horizontal="center" wrapText="1"/>
    </xf>
    <xf numFmtId="0" fontId="3" fillId="3" borderId="0" xfId="0" applyFont="1" applyFill="1" applyAlignment="1">
      <alignment wrapText="1"/>
    </xf>
    <xf numFmtId="0" fontId="0" fillId="3" borderId="0" xfId="0" applyFont="1" applyFill="1" applyAlignment="1">
      <alignment wrapText="1"/>
    </xf>
    <xf numFmtId="0" fontId="0" fillId="3" borderId="0" xfId="0" applyFill="1"/>
    <xf numFmtId="0" fontId="0" fillId="0" borderId="0" xfId="0" applyFont="1" applyAlignment="1"/>
    <xf numFmtId="0" fontId="0" fillId="3" borderId="0" xfId="0" applyFont="1" applyFill="1" applyAlignment="1"/>
    <xf numFmtId="0" fontId="30" fillId="0" borderId="0" xfId="0" applyFont="1"/>
    <xf numFmtId="0" fontId="18" fillId="0" borderId="0" xfId="0" applyFont="1"/>
    <xf numFmtId="0" fontId="0" fillId="0" borderId="0" xfId="0" applyProtection="1"/>
    <xf numFmtId="0" fontId="26" fillId="0" borderId="0" xfId="0" applyFont="1" applyProtection="1"/>
    <xf numFmtId="0" fontId="29" fillId="0" borderId="0" xfId="0" applyFont="1" applyProtection="1"/>
    <xf numFmtId="0" fontId="26" fillId="0" borderId="0" xfId="0" applyFont="1" applyBorder="1" applyAlignment="1" applyProtection="1"/>
    <xf numFmtId="0" fontId="2" fillId="0" borderId="0" xfId="0" applyFont="1" applyProtection="1"/>
    <xf numFmtId="0" fontId="24" fillId="0" borderId="0" xfId="0" applyFont="1" applyAlignment="1" applyProtection="1"/>
    <xf numFmtId="0" fontId="0" fillId="0" borderId="0" xfId="0" applyAlignment="1" applyProtection="1">
      <alignment vertical="center"/>
    </xf>
    <xf numFmtId="0" fontId="8" fillId="0" borderId="0" xfId="0" applyFont="1" applyProtection="1"/>
    <xf numFmtId="0" fontId="5" fillId="0" borderId="0" xfId="0" applyFont="1" applyProtection="1"/>
    <xf numFmtId="0" fontId="2" fillId="0" borderId="0" xfId="0" applyNumberFormat="1" applyFont="1" applyProtection="1"/>
    <xf numFmtId="0" fontId="0" fillId="0" borderId="0" xfId="0" applyFill="1" applyAlignment="1" applyProtection="1">
      <alignment vertical="center"/>
    </xf>
    <xf numFmtId="0" fontId="21" fillId="0" borderId="0" xfId="0" applyFont="1" applyAlignment="1" applyProtection="1"/>
    <xf numFmtId="0" fontId="22" fillId="0" borderId="0" xfId="0" applyFont="1" applyAlignment="1" applyProtection="1"/>
    <xf numFmtId="0" fontId="14" fillId="0" borderId="0" xfId="0" applyFont="1" applyProtection="1"/>
    <xf numFmtId="0" fontId="20" fillId="0" borderId="0" xfId="0" applyFont="1" applyProtection="1"/>
    <xf numFmtId="0" fontId="8" fillId="0" borderId="0" xfId="0" applyFont="1" applyAlignment="1" applyProtection="1"/>
    <xf numFmtId="0" fontId="14" fillId="0" borderId="0" xfId="0" applyFont="1" applyAlignment="1" applyProtection="1"/>
    <xf numFmtId="0" fontId="8" fillId="0" borderId="0" xfId="0" applyFont="1" applyBorder="1" applyAlignment="1" applyProtection="1"/>
    <xf numFmtId="0" fontId="8" fillId="0" borderId="0" xfId="0" applyFont="1" applyBorder="1" applyProtection="1"/>
    <xf numFmtId="0" fontId="14" fillId="0" borderId="0" xfId="0" applyFont="1" applyBorder="1" applyProtection="1"/>
    <xf numFmtId="0" fontId="20" fillId="0" borderId="0" xfId="0" applyFont="1" applyBorder="1" applyProtection="1"/>
    <xf numFmtId="0" fontId="19" fillId="0" borderId="0" xfId="0" applyFont="1" applyProtection="1"/>
    <xf numFmtId="0" fontId="12" fillId="0" borderId="0" xfId="0" applyFont="1" applyProtection="1"/>
    <xf numFmtId="0" fontId="8" fillId="0" borderId="0" xfId="0" applyFont="1" applyFill="1" applyBorder="1" applyProtection="1"/>
    <xf numFmtId="0" fontId="14" fillId="0" borderId="0" xfId="0" applyFont="1" applyFill="1" applyBorder="1" applyProtection="1"/>
    <xf numFmtId="0" fontId="14" fillId="0" borderId="0" xfId="0" applyFont="1" applyFill="1" applyProtection="1"/>
    <xf numFmtId="0" fontId="12" fillId="2" borderId="8"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0" fillId="0" borderId="7" xfId="0" applyBorder="1" applyProtection="1"/>
    <xf numFmtId="165" fontId="5" fillId="0" borderId="1" xfId="1" applyFont="1" applyBorder="1" applyProtection="1"/>
    <xf numFmtId="165" fontId="5" fillId="0" borderId="3" xfId="0" applyNumberFormat="1" applyFont="1" applyBorder="1" applyProtection="1"/>
    <xf numFmtId="165" fontId="0" fillId="0" borderId="0" xfId="0" applyNumberFormat="1" applyBorder="1" applyProtection="1"/>
    <xf numFmtId="0" fontId="0" fillId="0" borderId="0" xfId="0" applyBorder="1" applyProtection="1"/>
    <xf numFmtId="169" fontId="1" fillId="0" borderId="0" xfId="2" applyNumberFormat="1" applyFont="1" applyFill="1" applyBorder="1" applyAlignment="1" applyProtection="1">
      <alignment horizontal="right"/>
    </xf>
    <xf numFmtId="170" fontId="1" fillId="0" borderId="0" xfId="2" applyNumberFormat="1" applyFont="1" applyFill="1" applyBorder="1" applyAlignment="1" applyProtection="1">
      <alignment horizontal="right"/>
    </xf>
    <xf numFmtId="0" fontId="0" fillId="0" borderId="0" xfId="0" applyFill="1" applyBorder="1" applyProtection="1"/>
    <xf numFmtId="1" fontId="0" fillId="0" borderId="0" xfId="0" applyNumberFormat="1" applyFill="1" applyBorder="1" applyAlignment="1" applyProtection="1">
      <alignment horizontal="center"/>
    </xf>
    <xf numFmtId="0" fontId="5" fillId="0" borderId="0" xfId="0" applyFont="1" applyAlignment="1" applyProtection="1">
      <alignment horizontal="right"/>
    </xf>
    <xf numFmtId="0" fontId="0" fillId="0" borderId="0" xfId="0" applyFill="1" applyProtection="1"/>
    <xf numFmtId="0" fontId="12" fillId="0" borderId="0" xfId="0" applyFont="1" applyFill="1" applyBorder="1" applyAlignment="1" applyProtection="1"/>
    <xf numFmtId="0" fontId="12" fillId="0" borderId="4" xfId="0" applyFont="1" applyFill="1" applyBorder="1" applyAlignment="1" applyProtection="1"/>
    <xf numFmtId="0" fontId="0" fillId="0" borderId="0" xfId="0" applyFill="1" applyBorder="1" applyAlignment="1" applyProtection="1"/>
    <xf numFmtId="0" fontId="0" fillId="0" borderId="4" xfId="0" applyFill="1" applyBorder="1" applyAlignment="1" applyProtection="1"/>
    <xf numFmtId="0" fontId="0" fillId="0" borderId="5" xfId="0" applyFill="1" applyBorder="1" applyAlignment="1" applyProtection="1"/>
    <xf numFmtId="0" fontId="0" fillId="0" borderId="0" xfId="0" applyBorder="1" applyAlignment="1" applyProtection="1">
      <alignment vertical="center"/>
    </xf>
    <xf numFmtId="0" fontId="0" fillId="2" borderId="2" xfId="0" applyFill="1" applyBorder="1" applyAlignment="1" applyProtection="1"/>
    <xf numFmtId="0" fontId="0" fillId="2" borderId="1" xfId="0" applyFill="1" applyBorder="1" applyAlignment="1" applyProtection="1"/>
    <xf numFmtId="0" fontId="0" fillId="0" borderId="2" xfId="0" applyBorder="1" applyProtection="1"/>
    <xf numFmtId="0" fontId="8" fillId="0" borderId="0" xfId="0" applyFont="1" applyAlignment="1" applyProtection="1">
      <alignment horizontal="justify" vertical="center" wrapText="1"/>
    </xf>
    <xf numFmtId="0" fontId="9" fillId="0" borderId="0" xfId="0" applyFont="1" applyAlignment="1" applyProtection="1">
      <alignment horizontal="justify" vertical="center" wrapText="1"/>
    </xf>
    <xf numFmtId="0" fontId="5" fillId="0" borderId="0" xfId="0" applyFont="1" applyAlignment="1" applyProtection="1">
      <alignment horizontal="justify" vertical="top" wrapText="1"/>
    </xf>
    <xf numFmtId="0" fontId="11" fillId="0" borderId="0" xfId="0" applyFont="1" applyAlignment="1" applyProtection="1"/>
    <xf numFmtId="0" fontId="8" fillId="0" borderId="0" xfId="0" applyFont="1" applyAlignment="1" applyProtection="1">
      <alignment horizontal="justify" vertical="top"/>
    </xf>
    <xf numFmtId="0" fontId="9" fillId="0" borderId="0" xfId="0" applyFont="1" applyAlignment="1" applyProtection="1">
      <alignment horizontal="justify" vertical="top"/>
    </xf>
    <xf numFmtId="0" fontId="8" fillId="0" borderId="0" xfId="0" applyFont="1" applyAlignment="1" applyProtection="1">
      <alignment horizontal="justify" vertical="top" wrapText="1"/>
    </xf>
    <xf numFmtId="0" fontId="9" fillId="0" borderId="0" xfId="0" applyFont="1" applyAlignment="1" applyProtection="1">
      <alignment horizontal="justify" vertical="top" wrapText="1"/>
    </xf>
    <xf numFmtId="0" fontId="7" fillId="0" borderId="0" xfId="0" applyFont="1" applyAlignment="1" applyProtection="1">
      <alignment vertical="center"/>
    </xf>
    <xf numFmtId="49" fontId="8" fillId="0" borderId="0" xfId="0" applyNumberFormat="1" applyFont="1" applyAlignment="1" applyProtection="1">
      <alignment horizontal="justify" vertical="top"/>
    </xf>
    <xf numFmtId="0" fontId="8" fillId="0" borderId="0" xfId="0" applyFont="1" applyFill="1" applyAlignment="1" applyProtection="1">
      <alignment horizontal="justify" vertical="top"/>
    </xf>
    <xf numFmtId="0" fontId="9" fillId="0" borderId="0" xfId="0" applyFont="1" applyFill="1" applyAlignment="1" applyProtection="1">
      <alignment horizontal="justify" vertical="top"/>
    </xf>
    <xf numFmtId="49" fontId="0" fillId="0" borderId="0" xfId="0" applyNumberFormat="1" applyAlignment="1" applyProtection="1"/>
    <xf numFmtId="0" fontId="5" fillId="0" borderId="0" xfId="0" applyFont="1" applyAlignment="1" applyProtection="1">
      <alignment vertical="center"/>
    </xf>
    <xf numFmtId="0" fontId="8" fillId="0" borderId="0" xfId="0" applyNumberFormat="1" applyFont="1" applyAlignment="1" applyProtection="1">
      <alignment horizontal="justify" vertical="top"/>
    </xf>
    <xf numFmtId="0" fontId="31" fillId="0" borderId="0" xfId="0" applyFont="1" applyProtection="1"/>
    <xf numFmtId="171" fontId="31" fillId="0" borderId="0"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center"/>
      <protection locked="0"/>
    </xf>
    <xf numFmtId="0" fontId="0" fillId="0" borderId="0" xfId="0" applyNumberFormat="1" applyFont="1" applyFill="1"/>
    <xf numFmtId="0" fontId="8" fillId="0" borderId="0" xfId="0" applyFont="1" applyAlignment="1" applyProtection="1">
      <alignment shrinkToFit="1"/>
    </xf>
    <xf numFmtId="0" fontId="14" fillId="0" borderId="0" xfId="0" applyFont="1" applyAlignment="1" applyProtection="1">
      <alignment horizontal="left"/>
    </xf>
    <xf numFmtId="0" fontId="33" fillId="0" borderId="0" xfId="0" applyFont="1" applyProtection="1"/>
    <xf numFmtId="0" fontId="2" fillId="0" borderId="0" xfId="0" applyFont="1" applyAlignment="1" applyProtection="1">
      <alignment wrapText="1"/>
    </xf>
    <xf numFmtId="49" fontId="0" fillId="0" borderId="0" xfId="0" applyNumberFormat="1"/>
    <xf numFmtId="2" fontId="0" fillId="3" borderId="0" xfId="0" applyNumberFormat="1" applyFill="1"/>
    <xf numFmtId="0" fontId="34" fillId="0" borderId="0" xfId="0" applyFont="1" applyProtection="1"/>
    <xf numFmtId="0" fontId="0" fillId="0" borderId="0" xfId="0" applyAlignment="1">
      <alignment wrapText="1"/>
    </xf>
    <xf numFmtId="0" fontId="0" fillId="0" borderId="0" xfId="0" applyAlignment="1"/>
    <xf numFmtId="0" fontId="3" fillId="0" borderId="9" xfId="0" applyFont="1" applyBorder="1" applyAlignment="1" applyProtection="1"/>
    <xf numFmtId="0" fontId="3" fillId="0" borderId="0" xfId="0" applyFont="1" applyBorder="1" applyAlignment="1" applyProtection="1"/>
    <xf numFmtId="0" fontId="24" fillId="0" borderId="0" xfId="0" applyFont="1" applyProtection="1"/>
    <xf numFmtId="0" fontId="0" fillId="3" borderId="0" xfId="0" applyFill="1" applyAlignment="1"/>
    <xf numFmtId="9" fontId="0" fillId="0" borderId="0" xfId="5" applyFont="1"/>
    <xf numFmtId="165" fontId="0" fillId="0" borderId="0" xfId="1" applyFont="1"/>
    <xf numFmtId="10" fontId="0" fillId="0" borderId="0" xfId="5" applyNumberFormat="1" applyFont="1"/>
    <xf numFmtId="0" fontId="0" fillId="4" borderId="0" xfId="0" applyFill="1" applyAlignment="1">
      <alignment horizontal="center" wrapText="1"/>
    </xf>
    <xf numFmtId="0" fontId="0" fillId="4" borderId="0" xfId="0" applyFill="1" applyAlignment="1">
      <alignment horizontal="center"/>
    </xf>
    <xf numFmtId="10" fontId="1" fillId="0" borderId="0" xfId="5" applyNumberFormat="1" applyFont="1"/>
    <xf numFmtId="10" fontId="1" fillId="0" borderId="0" xfId="5" applyNumberFormat="1" applyFont="1" applyFill="1"/>
    <xf numFmtId="172" fontId="0" fillId="0" borderId="0" xfId="5" applyNumberFormat="1" applyFont="1"/>
    <xf numFmtId="171" fontId="2" fillId="0" borderId="0" xfId="0" applyNumberFormat="1" applyFont="1" applyFill="1" applyBorder="1" applyAlignment="1" applyProtection="1">
      <alignment horizontal="center"/>
    </xf>
    <xf numFmtId="171" fontId="25" fillId="0" borderId="0" xfId="0" applyNumberFormat="1" applyFont="1" applyFill="1" applyBorder="1" applyProtection="1"/>
    <xf numFmtId="171" fontId="25" fillId="0" borderId="0" xfId="2" applyNumberFormat="1" applyFont="1" applyFill="1" applyBorder="1" applyAlignment="1" applyProtection="1">
      <alignment horizontal="right"/>
    </xf>
    <xf numFmtId="171" fontId="2" fillId="0" borderId="0" xfId="2" applyNumberFormat="1" applyFont="1" applyFill="1" applyBorder="1" applyAlignment="1" applyProtection="1">
      <alignment horizontal="right"/>
    </xf>
    <xf numFmtId="1" fontId="2" fillId="0" borderId="0" xfId="0" applyNumberFormat="1" applyFont="1" applyFill="1" applyBorder="1" applyAlignment="1" applyProtection="1">
      <alignment horizontal="center"/>
    </xf>
    <xf numFmtId="0" fontId="14" fillId="0" borderId="4" xfId="0" applyFont="1" applyBorder="1" applyAlignment="1" applyProtection="1"/>
    <xf numFmtId="1" fontId="4" fillId="0" borderId="0" xfId="0" applyNumberFormat="1" applyFont="1" applyFill="1" applyBorder="1" applyAlignment="1" applyProtection="1">
      <alignment horizontal="center"/>
    </xf>
    <xf numFmtId="169" fontId="16" fillId="0" borderId="0" xfId="2" applyNumberFormat="1" applyFont="1" applyFill="1" applyBorder="1" applyAlignment="1" applyProtection="1">
      <alignment horizontal="right"/>
    </xf>
    <xf numFmtId="0" fontId="29" fillId="0" borderId="0" xfId="0" applyFont="1" applyProtection="1">
      <protection locked="0"/>
    </xf>
    <xf numFmtId="0" fontId="3" fillId="0" borderId="0" xfId="0" applyFont="1" applyFill="1" applyBorder="1" applyAlignment="1" applyProtection="1">
      <alignment vertical="center"/>
    </xf>
    <xf numFmtId="173" fontId="5" fillId="0" borderId="2" xfId="1" applyNumberFormat="1" applyFont="1" applyFill="1" applyBorder="1" applyAlignment="1" applyProtection="1">
      <alignment horizontal="right"/>
    </xf>
    <xf numFmtId="173" fontId="5" fillId="0" borderId="1" xfId="1" applyNumberFormat="1" applyFont="1" applyFill="1" applyBorder="1" applyAlignment="1" applyProtection="1">
      <alignment horizontal="right"/>
    </xf>
    <xf numFmtId="0" fontId="5" fillId="0" borderId="0" xfId="0" applyFont="1" applyBorder="1" applyAlignment="1" applyProtection="1">
      <alignment horizontal="right"/>
    </xf>
    <xf numFmtId="1" fontId="37" fillId="0" borderId="0" xfId="0" applyNumberFormat="1" applyFont="1" applyFill="1" applyBorder="1" applyAlignment="1" applyProtection="1"/>
    <xf numFmtId="0" fontId="38" fillId="0" borderId="0" xfId="0" applyFont="1" applyAlignment="1" applyProtection="1"/>
    <xf numFmtId="0" fontId="39" fillId="0" borderId="0" xfId="0" applyFont="1" applyProtection="1"/>
    <xf numFmtId="0" fontId="8" fillId="0" borderId="0" xfId="0" applyFont="1" applyBorder="1" applyAlignment="1" applyProtection="1">
      <alignment wrapText="1"/>
    </xf>
    <xf numFmtId="165" fontId="0" fillId="0" borderId="0" xfId="0" applyNumberFormat="1"/>
    <xf numFmtId="0" fontId="4" fillId="0" borderId="0" xfId="0" applyFont="1" applyProtection="1"/>
    <xf numFmtId="0" fontId="4" fillId="0" borderId="0" xfId="0" applyFont="1" applyProtection="1">
      <protection hidden="1"/>
    </xf>
    <xf numFmtId="0" fontId="41" fillId="0" borderId="0" xfId="0" applyFont="1" applyFill="1" applyProtection="1">
      <protection locked="0"/>
    </xf>
    <xf numFmtId="0" fontId="42" fillId="0" borderId="0" xfId="0" applyFont="1" applyProtection="1"/>
    <xf numFmtId="0" fontId="26" fillId="5" borderId="0" xfId="0" applyFont="1" applyFill="1" applyAlignment="1" applyProtection="1">
      <alignment vertical="center"/>
    </xf>
    <xf numFmtId="0" fontId="27" fillId="5" borderId="0" xfId="0" applyFont="1" applyFill="1" applyProtection="1"/>
    <xf numFmtId="0" fontId="0" fillId="5" borderId="0" xfId="0" applyFill="1" applyProtection="1"/>
    <xf numFmtId="0" fontId="26" fillId="5" borderId="0" xfId="0" applyFont="1" applyFill="1" applyProtection="1"/>
    <xf numFmtId="0" fontId="4" fillId="0" borderId="4" xfId="0" applyFont="1" applyFill="1" applyBorder="1" applyAlignment="1" applyProtection="1"/>
    <xf numFmtId="0" fontId="4" fillId="0" borderId="0" xfId="0" applyFont="1" applyFill="1" applyProtection="1"/>
    <xf numFmtId="0" fontId="4" fillId="0" borderId="0" xfId="0" applyFont="1" applyProtection="1">
      <protection locked="0"/>
    </xf>
    <xf numFmtId="0" fontId="24" fillId="0" borderId="0" xfId="0" applyFont="1" applyFill="1" applyAlignment="1" applyProtection="1"/>
    <xf numFmtId="0" fontId="26" fillId="5" borderId="0" xfId="0" applyFont="1" applyFill="1" applyAlignment="1" applyProtection="1">
      <alignment horizontal="left" vertical="center"/>
    </xf>
    <xf numFmtId="1" fontId="17" fillId="2" borderId="9" xfId="0" applyNumberFormat="1" applyFont="1" applyFill="1" applyBorder="1" applyAlignment="1" applyProtection="1">
      <alignment vertical="center"/>
    </xf>
    <xf numFmtId="1" fontId="17" fillId="2" borderId="4" xfId="0" applyNumberFormat="1" applyFont="1" applyFill="1" applyBorder="1" applyAlignment="1" applyProtection="1">
      <alignment vertical="center"/>
    </xf>
    <xf numFmtId="165" fontId="5" fillId="0" borderId="2" xfId="1" applyFont="1" applyBorder="1" applyAlignment="1" applyProtection="1"/>
    <xf numFmtId="1" fontId="17" fillId="0" borderId="0" xfId="0" applyNumberFormat="1" applyFont="1" applyFill="1" applyBorder="1" applyAlignment="1" applyProtection="1">
      <alignment vertical="center"/>
    </xf>
    <xf numFmtId="165" fontId="5" fillId="0" borderId="0" xfId="1" applyFont="1" applyFill="1" applyBorder="1" applyAlignment="1" applyProtection="1"/>
    <xf numFmtId="0" fontId="16" fillId="0" borderId="0" xfId="0" applyFont="1" applyAlignment="1" applyProtection="1">
      <alignment vertical="top" wrapText="1"/>
    </xf>
    <xf numFmtId="0" fontId="16" fillId="0" borderId="0" xfId="0" applyFont="1" applyFill="1" applyAlignment="1" applyProtection="1">
      <alignment vertical="top" wrapText="1"/>
    </xf>
    <xf numFmtId="1" fontId="37" fillId="0" borderId="4" xfId="0" applyNumberFormat="1" applyFont="1" applyFill="1" applyBorder="1" applyAlignment="1" applyProtection="1">
      <protection locked="0"/>
    </xf>
    <xf numFmtId="0" fontId="8" fillId="0" borderId="0" xfId="0" applyFont="1" applyFill="1" applyBorder="1" applyAlignment="1" applyProtection="1">
      <alignment wrapText="1"/>
    </xf>
    <xf numFmtId="0" fontId="23" fillId="0" borderId="0" xfId="0" applyFont="1" applyFill="1" applyBorder="1" applyAlignment="1" applyProtection="1">
      <alignment wrapText="1"/>
    </xf>
    <xf numFmtId="0" fontId="8" fillId="0" borderId="0" xfId="0" applyFont="1" applyFill="1" applyAlignment="1" applyProtection="1">
      <alignment horizontal="right"/>
    </xf>
    <xf numFmtId="0" fontId="8" fillId="0" borderId="0" xfId="0" applyFont="1" applyFill="1" applyAlignment="1" applyProtection="1"/>
    <xf numFmtId="0" fontId="8" fillId="0" borderId="0" xfId="0" applyFont="1" applyProtection="1">
      <protection locked="0"/>
    </xf>
    <xf numFmtId="0" fontId="40" fillId="0" borderId="0" xfId="0" applyFont="1" applyFill="1" applyBorder="1" applyAlignment="1" applyProtection="1"/>
    <xf numFmtId="0" fontId="40" fillId="0" borderId="0" xfId="0" applyFont="1" applyFill="1" applyBorder="1" applyAlignment="1" applyProtection="1">
      <alignment horizontal="left"/>
    </xf>
    <xf numFmtId="0" fontId="43" fillId="2" borderId="3" xfId="0" applyFont="1" applyFill="1" applyBorder="1" applyAlignment="1" applyProtection="1"/>
    <xf numFmtId="0" fontId="0" fillId="0" borderId="0" xfId="0" applyNumberFormat="1" applyAlignment="1">
      <alignment horizontal="center"/>
    </xf>
    <xf numFmtId="0" fontId="30" fillId="0" borderId="0" xfId="0" applyFont="1" applyAlignment="1"/>
    <xf numFmtId="0" fontId="7" fillId="0" borderId="0" xfId="0" applyFont="1" applyProtection="1"/>
    <xf numFmtId="0" fontId="8" fillId="0" borderId="0" xfId="0" applyFont="1" applyAlignment="1">
      <alignment wrapText="1"/>
    </xf>
    <xf numFmtId="0" fontId="5" fillId="0" borderId="0" xfId="0" applyFont="1" applyAlignment="1" applyProtection="1">
      <alignment horizontal="right" vertical="center"/>
    </xf>
    <xf numFmtId="0" fontId="5" fillId="0" borderId="0" xfId="0" applyFont="1" applyAlignment="1" applyProtection="1">
      <alignment horizontal="right" vertical="top"/>
    </xf>
    <xf numFmtId="0" fontId="33" fillId="0" borderId="0" xfId="0" applyFont="1" applyAlignment="1" applyProtection="1">
      <alignment wrapText="1"/>
      <protection hidden="1"/>
    </xf>
    <xf numFmtId="0" fontId="0" fillId="0" borderId="0" xfId="0" applyFont="1" applyFill="1" applyAlignment="1">
      <alignment wrapText="1"/>
    </xf>
    <xf numFmtId="0" fontId="30" fillId="0" borderId="0" xfId="0" applyFont="1" applyFill="1"/>
    <xf numFmtId="0" fontId="50" fillId="0" borderId="0" xfId="0" applyFont="1" applyProtection="1"/>
    <xf numFmtId="0" fontId="51" fillId="0" borderId="0" xfId="4" applyFont="1" applyAlignment="1" applyProtection="1"/>
    <xf numFmtId="0" fontId="50" fillId="0" borderId="0" xfId="0" applyNumberFormat="1" applyFont="1" applyProtection="1"/>
    <xf numFmtId="0" fontId="0" fillId="0" borderId="0" xfId="0" applyAlignment="1" applyProtection="1">
      <alignment horizontal="center"/>
    </xf>
    <xf numFmtId="0" fontId="0" fillId="0" borderId="0" xfId="0" applyAlignment="1" applyProtection="1"/>
    <xf numFmtId="0" fontId="8" fillId="0" borderId="0" xfId="0" applyFont="1" applyAlignment="1" applyProtection="1">
      <alignment horizontal="left"/>
    </xf>
    <xf numFmtId="0" fontId="12" fillId="2" borderId="10" xfId="0" applyFont="1" applyFill="1" applyBorder="1" applyAlignment="1" applyProtection="1">
      <alignment horizontal="center" vertical="center" wrapText="1"/>
    </xf>
    <xf numFmtId="0" fontId="46" fillId="0" borderId="0" xfId="4" applyFont="1" applyAlignment="1" applyProtection="1">
      <alignment horizontal="left" vertical="top" wrapText="1"/>
    </xf>
    <xf numFmtId="0" fontId="8" fillId="0" borderId="0" xfId="0" applyFont="1" applyAlignment="1">
      <alignment horizontal="center"/>
    </xf>
    <xf numFmtId="0" fontId="8" fillId="0" borderId="0" xfId="0" applyFont="1" applyBorder="1" applyAlignment="1" applyProtection="1">
      <alignment horizontal="center" wrapText="1"/>
    </xf>
    <xf numFmtId="165" fontId="5" fillId="0" borderId="3" xfId="1" applyFont="1" applyBorder="1" applyAlignment="1" applyProtection="1">
      <alignment horizontal="center"/>
    </xf>
    <xf numFmtId="165" fontId="5" fillId="0" borderId="2" xfId="1" applyFont="1" applyBorder="1" applyAlignment="1" applyProtection="1">
      <alignment horizontal="center"/>
    </xf>
    <xf numFmtId="165" fontId="5" fillId="0" borderId="1" xfId="1" applyFont="1" applyBorder="1" applyAlignment="1" applyProtection="1">
      <alignment horizontal="center"/>
    </xf>
    <xf numFmtId="1" fontId="37" fillId="0" borderId="4" xfId="0" applyNumberFormat="1" applyFont="1" applyFill="1" applyBorder="1" applyAlignment="1" applyProtection="1">
      <alignment horizontal="center"/>
      <protection locked="0"/>
    </xf>
    <xf numFmtId="0" fontId="36" fillId="0" borderId="0" xfId="0" applyNumberFormat="1" applyFont="1" applyBorder="1" applyAlignment="1" applyProtection="1">
      <alignment horizontal="center"/>
      <protection locked="0"/>
    </xf>
    <xf numFmtId="165" fontId="36" fillId="0" borderId="0" xfId="1" applyFont="1" applyBorder="1" applyAlignment="1" applyProtection="1">
      <alignment horizontal="center"/>
      <protection locked="0"/>
    </xf>
    <xf numFmtId="165" fontId="36" fillId="0" borderId="0" xfId="0" applyNumberFormat="1" applyFont="1" applyBorder="1" applyAlignment="1" applyProtection="1">
      <alignment horizontal="center"/>
      <protection locked="0"/>
    </xf>
    <xf numFmtId="0" fontId="36" fillId="0" borderId="0" xfId="0" applyFont="1" applyBorder="1" applyAlignment="1" applyProtection="1">
      <alignment horizontal="center"/>
      <protection locked="0"/>
    </xf>
    <xf numFmtId="14" fontId="16" fillId="0" borderId="4" xfId="0" applyNumberFormat="1" applyFont="1" applyBorder="1" applyAlignment="1" applyProtection="1">
      <alignment horizontal="center"/>
      <protection locked="0"/>
    </xf>
    <xf numFmtId="0" fontId="12" fillId="2" borderId="3" xfId="0" applyFont="1" applyFill="1" applyBorder="1" applyAlignment="1" applyProtection="1">
      <alignment horizontal="center" wrapText="1"/>
    </xf>
    <xf numFmtId="0" fontId="12" fillId="2" borderId="2" xfId="0" applyFont="1" applyFill="1" applyBorder="1" applyAlignment="1" applyProtection="1">
      <alignment horizontal="center" wrapText="1"/>
    </xf>
    <xf numFmtId="0" fontId="12" fillId="2" borderId="1" xfId="0" applyFont="1" applyFill="1" applyBorder="1" applyAlignment="1" applyProtection="1">
      <alignment horizontal="center" wrapText="1"/>
    </xf>
    <xf numFmtId="49" fontId="8" fillId="0" borderId="2" xfId="0" applyNumberFormat="1" applyFont="1" applyBorder="1" applyAlignment="1" applyProtection="1">
      <alignment wrapText="1"/>
      <protection locked="0"/>
    </xf>
    <xf numFmtId="0" fontId="8" fillId="0" borderId="3" xfId="0" applyFont="1" applyBorder="1" applyAlignment="1" applyProtection="1">
      <alignment horizontal="center" wrapText="1"/>
      <protection locked="0"/>
    </xf>
    <xf numFmtId="0" fontId="8" fillId="0" borderId="2"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173" fontId="18" fillId="0" borderId="3" xfId="1" applyNumberFormat="1" applyFont="1" applyFill="1" applyBorder="1" applyAlignment="1" applyProtection="1">
      <alignment horizontal="right" wrapText="1" shrinkToFit="1"/>
    </xf>
    <xf numFmtId="173" fontId="18" fillId="0" borderId="2" xfId="1" applyNumberFormat="1" applyFont="1" applyFill="1" applyBorder="1" applyAlignment="1" applyProtection="1">
      <alignment horizontal="right" wrapText="1" shrinkToFit="1"/>
    </xf>
    <xf numFmtId="173" fontId="18" fillId="0" borderId="1" xfId="1" applyNumberFormat="1" applyFont="1" applyFill="1" applyBorder="1" applyAlignment="1" applyProtection="1">
      <alignment horizontal="right" wrapText="1" shrinkToFit="1"/>
    </xf>
    <xf numFmtId="49" fontId="8" fillId="0" borderId="3" xfId="0" applyNumberFormat="1" applyFont="1" applyBorder="1" applyAlignment="1" applyProtection="1">
      <alignment wrapText="1"/>
      <protection locked="0"/>
    </xf>
    <xf numFmtId="49" fontId="8" fillId="0" borderId="1" xfId="0" applyNumberFormat="1" applyFont="1" applyBorder="1" applyAlignment="1" applyProtection="1">
      <alignment wrapText="1"/>
      <protection locked="0"/>
    </xf>
    <xf numFmtId="0" fontId="8" fillId="0" borderId="3" xfId="0" quotePrefix="1" applyFont="1" applyBorder="1" applyAlignment="1" applyProtection="1">
      <alignment horizontal="center" wrapText="1"/>
      <protection locked="0"/>
    </xf>
    <xf numFmtId="0" fontId="8" fillId="0" borderId="2" xfId="0" quotePrefix="1" applyFont="1" applyBorder="1" applyAlignment="1" applyProtection="1">
      <alignment horizontal="center" wrapText="1"/>
      <protection locked="0"/>
    </xf>
    <xf numFmtId="0" fontId="8" fillId="0" borderId="1" xfId="0" quotePrefix="1" applyFont="1" applyBorder="1" applyAlignment="1" applyProtection="1">
      <alignment horizontal="center" wrapText="1"/>
      <protection locked="0"/>
    </xf>
    <xf numFmtId="0" fontId="4" fillId="0" borderId="0" xfId="0" applyFont="1" applyFill="1" applyAlignment="1" applyProtection="1">
      <alignment horizontal="left" vertical="top"/>
    </xf>
    <xf numFmtId="0" fontId="12" fillId="2" borderId="3" xfId="0" applyFont="1" applyFill="1" applyBorder="1" applyAlignment="1" applyProtection="1">
      <alignment horizontal="center"/>
    </xf>
    <xf numFmtId="0" fontId="12" fillId="2" borderId="2" xfId="0" applyFont="1" applyFill="1" applyBorder="1" applyAlignment="1" applyProtection="1">
      <alignment horizontal="center"/>
    </xf>
    <xf numFmtId="0" fontId="12" fillId="2" borderId="1" xfId="0" applyFont="1" applyFill="1" applyBorder="1" applyAlignment="1" applyProtection="1">
      <alignment horizontal="center"/>
    </xf>
    <xf numFmtId="0" fontId="15" fillId="2" borderId="3"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8" fillId="0" borderId="4" xfId="0" applyFont="1" applyBorder="1" applyAlignment="1" applyProtection="1">
      <alignment horizontal="center"/>
      <protection locked="0"/>
    </xf>
    <xf numFmtId="0" fontId="8" fillId="0" borderId="0" xfId="0" applyFont="1" applyAlignment="1" applyProtection="1">
      <alignment horizontal="left" shrinkToFit="1"/>
    </xf>
    <xf numFmtId="0" fontId="8" fillId="0" borderId="0" xfId="0" applyFont="1" applyAlignment="1" applyProtection="1">
      <alignment horizontal="center" shrinkToFit="1"/>
    </xf>
    <xf numFmtId="0" fontId="8" fillId="0" borderId="0" xfId="0" applyFont="1" applyAlignment="1" applyProtection="1">
      <alignment horizontal="center"/>
    </xf>
    <xf numFmtId="0" fontId="12" fillId="2" borderId="10"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wrapText="1"/>
    </xf>
    <xf numFmtId="0" fontId="16" fillId="0" borderId="4" xfId="0" applyFont="1" applyBorder="1" applyAlignment="1" applyProtection="1">
      <alignment horizontal="center"/>
      <protection locked="0"/>
    </xf>
    <xf numFmtId="0" fontId="45" fillId="0" borderId="0" xfId="0" applyFont="1" applyBorder="1" applyAlignment="1" applyProtection="1">
      <alignment horizontal="center" textRotation="90" wrapText="1"/>
    </xf>
    <xf numFmtId="1" fontId="17" fillId="2" borderId="10" xfId="0" applyNumberFormat="1" applyFont="1" applyFill="1" applyBorder="1" applyAlignment="1" applyProtection="1">
      <alignment horizontal="center" vertical="center"/>
    </xf>
    <xf numFmtId="1" fontId="17" fillId="2" borderId="9" xfId="0" applyNumberFormat="1" applyFont="1" applyFill="1" applyBorder="1" applyAlignment="1" applyProtection="1">
      <alignment horizontal="center" vertical="center"/>
    </xf>
    <xf numFmtId="1" fontId="17" fillId="2" borderId="8" xfId="0" applyNumberFormat="1" applyFont="1" applyFill="1" applyBorder="1" applyAlignment="1" applyProtection="1">
      <alignment horizontal="center" vertical="center"/>
    </xf>
    <xf numFmtId="1" fontId="17" fillId="2" borderId="7" xfId="0" applyNumberFormat="1" applyFont="1" applyFill="1" applyBorder="1" applyAlignment="1" applyProtection="1">
      <alignment horizontal="center" vertical="center"/>
    </xf>
    <xf numFmtId="1" fontId="17" fillId="2" borderId="4" xfId="0" applyNumberFormat="1" applyFont="1" applyFill="1" applyBorder="1" applyAlignment="1" applyProtection="1">
      <alignment horizontal="center" vertical="center"/>
    </xf>
    <xf numFmtId="1" fontId="17" fillId="2" borderId="6" xfId="0" applyNumberFormat="1" applyFont="1" applyFill="1" applyBorder="1" applyAlignment="1" applyProtection="1">
      <alignment horizontal="center" vertical="center"/>
    </xf>
    <xf numFmtId="0" fontId="49" fillId="6" borderId="0" xfId="0" applyFont="1" applyFill="1" applyAlignment="1" applyProtection="1">
      <alignment horizontal="center" vertical="center" textRotation="90"/>
    </xf>
    <xf numFmtId="0" fontId="8" fillId="0" borderId="4" xfId="0" applyFont="1" applyBorder="1" applyAlignment="1" applyProtection="1">
      <alignment horizontal="left"/>
      <protection locked="0"/>
    </xf>
    <xf numFmtId="0" fontId="16" fillId="0" borderId="4" xfId="4" applyFont="1" applyBorder="1" applyAlignment="1" applyProtection="1">
      <alignment horizontal="left"/>
      <protection locked="0"/>
    </xf>
    <xf numFmtId="0" fontId="16" fillId="0" borderId="4" xfId="0" applyFont="1" applyBorder="1" applyAlignment="1" applyProtection="1">
      <alignment horizontal="left"/>
      <protection locked="0"/>
    </xf>
    <xf numFmtId="0" fontId="8" fillId="0" borderId="0" xfId="0" applyFont="1" applyAlignment="1" applyProtection="1">
      <alignment horizontal="left"/>
    </xf>
    <xf numFmtId="0" fontId="14" fillId="0" borderId="4" xfId="0" applyFont="1" applyBorder="1" applyAlignment="1" applyProtection="1">
      <alignment horizontal="center"/>
      <protection locked="0"/>
    </xf>
    <xf numFmtId="0" fontId="32" fillId="0" borderId="4" xfId="4" applyBorder="1" applyAlignment="1" applyProtection="1">
      <alignment horizontal="center"/>
      <protection locked="0"/>
    </xf>
    <xf numFmtId="0" fontId="12" fillId="2" borderId="10" xfId="0" applyFont="1" applyFill="1" applyBorder="1" applyAlignment="1" applyProtection="1">
      <alignment horizontal="center" shrinkToFit="1"/>
    </xf>
    <xf numFmtId="0" fontId="12" fillId="2" borderId="9" xfId="0" applyFont="1" applyFill="1" applyBorder="1" applyAlignment="1" applyProtection="1">
      <alignment horizontal="center" shrinkToFit="1"/>
    </xf>
    <xf numFmtId="0" fontId="12" fillId="2" borderId="8" xfId="0" applyFont="1" applyFill="1" applyBorder="1" applyAlignment="1" applyProtection="1">
      <alignment horizontal="center" shrinkToFit="1"/>
    </xf>
    <xf numFmtId="0" fontId="18" fillId="2" borderId="7" xfId="0" applyFont="1" applyFill="1" applyBorder="1" applyAlignment="1" applyProtection="1">
      <alignment horizontal="center"/>
    </xf>
    <xf numFmtId="0" fontId="18" fillId="2" borderId="4" xfId="0" applyFont="1" applyFill="1" applyBorder="1" applyAlignment="1" applyProtection="1">
      <alignment horizontal="center"/>
    </xf>
    <xf numFmtId="0" fontId="18" fillId="2" borderId="6" xfId="0" applyFont="1" applyFill="1" applyBorder="1" applyAlignment="1" applyProtection="1">
      <alignment horizontal="center"/>
    </xf>
    <xf numFmtId="165" fontId="5" fillId="0" borderId="3" xfId="0" applyNumberFormat="1" applyFont="1" applyBorder="1" applyAlignment="1" applyProtection="1">
      <alignment horizontal="center"/>
    </xf>
    <xf numFmtId="165" fontId="5" fillId="0" borderId="2" xfId="0" applyNumberFormat="1" applyFont="1" applyBorder="1" applyAlignment="1" applyProtection="1">
      <alignment horizontal="center"/>
    </xf>
    <xf numFmtId="165" fontId="5" fillId="0" borderId="1" xfId="0" applyNumberFormat="1" applyFont="1" applyBorder="1" applyAlignment="1" applyProtection="1">
      <alignment horizontal="center"/>
    </xf>
    <xf numFmtId="166" fontId="5" fillId="0" borderId="3" xfId="0" quotePrefix="1" applyNumberFormat="1" applyFont="1" applyBorder="1" applyAlignment="1" applyProtection="1">
      <alignment horizontal="center"/>
      <protection locked="0"/>
    </xf>
    <xf numFmtId="166" fontId="5" fillId="0" borderId="2" xfId="0" quotePrefix="1" applyNumberFormat="1" applyFont="1" applyBorder="1" applyAlignment="1" applyProtection="1">
      <alignment horizontal="center"/>
      <protection locked="0"/>
    </xf>
    <xf numFmtId="166" fontId="5" fillId="0" borderId="1" xfId="0" quotePrefix="1" applyNumberFormat="1" applyFont="1" applyBorder="1" applyAlignment="1" applyProtection="1">
      <alignment horizontal="center"/>
      <protection locked="0"/>
    </xf>
    <xf numFmtId="173" fontId="44" fillId="2" borderId="11" xfId="0" quotePrefix="1" applyNumberFormat="1" applyFont="1" applyFill="1" applyBorder="1" applyAlignment="1" applyProtection="1">
      <alignment horizontal="right" shrinkToFit="1"/>
      <protection locked="0"/>
    </xf>
    <xf numFmtId="173" fontId="44" fillId="2" borderId="12" xfId="0" quotePrefix="1" applyNumberFormat="1" applyFont="1" applyFill="1" applyBorder="1" applyAlignment="1" applyProtection="1">
      <alignment horizontal="right" shrinkToFit="1"/>
      <protection locked="0"/>
    </xf>
    <xf numFmtId="173" fontId="44" fillId="2" borderId="14" xfId="0" quotePrefix="1" applyNumberFormat="1" applyFont="1" applyFill="1" applyBorder="1" applyAlignment="1" applyProtection="1">
      <alignment horizontal="right" shrinkToFit="1"/>
      <protection locked="0"/>
    </xf>
    <xf numFmtId="173" fontId="44" fillId="2" borderId="15" xfId="0" quotePrefix="1" applyNumberFormat="1" applyFont="1" applyFill="1" applyBorder="1" applyAlignment="1" applyProtection="1">
      <alignment horizontal="right" shrinkToFit="1"/>
      <protection locked="0"/>
    </xf>
    <xf numFmtId="173" fontId="44" fillId="2" borderId="12" xfId="0" applyNumberFormat="1" applyFont="1" applyFill="1" applyBorder="1" applyAlignment="1" applyProtection="1">
      <alignment horizontal="right" shrinkToFit="1"/>
      <protection locked="0"/>
    </xf>
    <xf numFmtId="173" fontId="44" fillId="2" borderId="13" xfId="0" quotePrefix="1" applyNumberFormat="1" applyFont="1" applyFill="1" applyBorder="1" applyAlignment="1" applyProtection="1">
      <alignment horizontal="right" shrinkToFit="1"/>
      <protection locked="0"/>
    </xf>
    <xf numFmtId="173" fontId="44" fillId="2" borderId="16" xfId="0" quotePrefix="1" applyNumberFormat="1" applyFont="1" applyFill="1" applyBorder="1" applyAlignment="1" applyProtection="1">
      <alignment horizontal="right" shrinkToFit="1"/>
      <protection locked="0"/>
    </xf>
    <xf numFmtId="2" fontId="7" fillId="0" borderId="0" xfId="0" applyNumberFormat="1" applyFont="1" applyFill="1" applyAlignment="1" applyProtection="1">
      <alignment horizontal="justify" vertical="top" wrapText="1"/>
    </xf>
    <xf numFmtId="0" fontId="7" fillId="0" borderId="0" xfId="0" applyFont="1" applyAlignment="1" applyProtection="1">
      <alignment wrapText="1"/>
    </xf>
    <xf numFmtId="0" fontId="7" fillId="0" borderId="0" xfId="0" applyFont="1" applyFill="1" applyAlignment="1" applyProtection="1">
      <alignment horizontal="justify" vertical="top" wrapText="1"/>
    </xf>
    <xf numFmtId="0" fontId="0" fillId="0" borderId="0" xfId="0" applyAlignment="1" applyProtection="1">
      <alignment wrapText="1"/>
    </xf>
    <xf numFmtId="0" fontId="6" fillId="0" borderId="0" xfId="0" applyFont="1" applyAlignment="1" applyProtection="1"/>
    <xf numFmtId="0" fontId="0" fillId="0" borderId="0" xfId="0" applyAlignment="1" applyProtection="1"/>
    <xf numFmtId="173" fontId="44" fillId="2" borderId="18" xfId="0" quotePrefix="1" applyNumberFormat="1" applyFont="1" applyFill="1" applyBorder="1" applyAlignment="1" applyProtection="1">
      <alignment horizontal="right" shrinkToFit="1"/>
      <protection locked="0"/>
    </xf>
    <xf numFmtId="173" fontId="44" fillId="2" borderId="19" xfId="0" quotePrefix="1" applyNumberFormat="1" applyFont="1" applyFill="1" applyBorder="1" applyAlignment="1" applyProtection="1">
      <alignment horizontal="right" shrinkToFit="1"/>
      <protection locked="0"/>
    </xf>
    <xf numFmtId="0" fontId="7" fillId="0" borderId="0" xfId="0" applyFont="1" applyAlignment="1" applyProtection="1">
      <alignment vertical="top" wrapText="1"/>
    </xf>
    <xf numFmtId="0" fontId="5" fillId="0" borderId="0" xfId="0" applyFont="1" applyAlignment="1" applyProtection="1">
      <alignment horizontal="left" wrapText="1"/>
    </xf>
    <xf numFmtId="0" fontId="5" fillId="0" borderId="0" xfId="0" applyFont="1" applyAlignment="1">
      <alignment horizontal="left"/>
    </xf>
    <xf numFmtId="0" fontId="5" fillId="0" borderId="0" xfId="0" applyNumberFormat="1" applyFont="1" applyAlignment="1" applyProtection="1">
      <alignment horizontal="left" wrapText="1"/>
    </xf>
    <xf numFmtId="0" fontId="48" fillId="0" borderId="0" xfId="0" applyFont="1" applyFill="1" applyBorder="1" applyAlignment="1" applyProtection="1">
      <alignment horizontal="left" wrapText="1"/>
    </xf>
    <xf numFmtId="0" fontId="47" fillId="2" borderId="2" xfId="0" applyFont="1" applyFill="1" applyBorder="1" applyAlignment="1" applyProtection="1">
      <alignment horizontal="right"/>
    </xf>
    <xf numFmtId="0" fontId="49" fillId="7" borderId="0" xfId="0" applyFont="1" applyFill="1" applyAlignment="1" applyProtection="1">
      <alignment horizontal="center" vertical="center" textRotation="90"/>
    </xf>
    <xf numFmtId="165" fontId="5" fillId="2" borderId="2" xfId="1" applyNumberFormat="1" applyFont="1" applyFill="1" applyBorder="1" applyAlignment="1" applyProtection="1">
      <alignment horizontal="right"/>
    </xf>
    <xf numFmtId="164" fontId="5" fillId="2" borderId="2" xfId="1" applyNumberFormat="1" applyFont="1" applyFill="1" applyBorder="1" applyAlignment="1" applyProtection="1">
      <alignment horizontal="right"/>
    </xf>
    <xf numFmtId="164" fontId="5" fillId="2" borderId="1" xfId="1" applyNumberFormat="1" applyFont="1" applyFill="1" applyBorder="1" applyAlignment="1" applyProtection="1">
      <alignment horizontal="right"/>
    </xf>
    <xf numFmtId="0" fontId="13" fillId="0" borderId="0" xfId="0" applyFont="1" applyAlignment="1" applyProtection="1">
      <alignment horizontal="center"/>
    </xf>
    <xf numFmtId="0" fontId="0" fillId="0" borderId="0" xfId="0" applyAlignment="1" applyProtection="1">
      <alignment horizontal="center"/>
    </xf>
    <xf numFmtId="0" fontId="7" fillId="0" borderId="0" xfId="0" applyFont="1" applyAlignment="1" applyProtection="1">
      <alignment horizontal="justify" vertical="top" wrapText="1"/>
    </xf>
    <xf numFmtId="0" fontId="0" fillId="0" borderId="0" xfId="0" applyAlignment="1" applyProtection="1">
      <alignment vertical="top"/>
    </xf>
    <xf numFmtId="0" fontId="10" fillId="0" borderId="0" xfId="0" applyFont="1" applyAlignment="1" applyProtection="1"/>
    <xf numFmtId="0" fontId="5" fillId="0" borderId="0" xfId="0" applyFont="1" applyAlignment="1" applyProtection="1"/>
    <xf numFmtId="173" fontId="44" fillId="2" borderId="17" xfId="0" quotePrefix="1" applyNumberFormat="1" applyFont="1" applyFill="1" applyBorder="1" applyAlignment="1" applyProtection="1">
      <alignment horizontal="right" shrinkToFit="1"/>
      <protection locked="0"/>
    </xf>
    <xf numFmtId="0" fontId="3" fillId="0" borderId="9" xfId="0" applyFont="1" applyBorder="1" applyAlignment="1" applyProtection="1">
      <alignment horizontal="center" wrapText="1"/>
    </xf>
    <xf numFmtId="0" fontId="3" fillId="0" borderId="0" xfId="0" applyFont="1" applyBorder="1" applyAlignment="1" applyProtection="1">
      <alignment horizontal="center" wrapText="1"/>
    </xf>
    <xf numFmtId="0" fontId="0" fillId="2" borderId="0" xfId="0" applyFill="1" applyAlignment="1">
      <alignment horizontal="center"/>
    </xf>
    <xf numFmtId="0" fontId="0" fillId="2" borderId="0" xfId="0" applyFill="1" applyAlignment="1">
      <alignment horizontal="center" wrapText="1"/>
    </xf>
    <xf numFmtId="0" fontId="0" fillId="0" borderId="0" xfId="0" applyAlignment="1">
      <alignment horizontal="center"/>
    </xf>
    <xf numFmtId="0" fontId="24" fillId="0" borderId="0" xfId="0" applyFont="1" applyAlignment="1"/>
    <xf numFmtId="0" fontId="46" fillId="0" borderId="0" xfId="4" applyFont="1" applyAlignment="1"/>
    <xf numFmtId="0" fontId="12" fillId="0" borderId="0" xfId="0" applyFont="1" applyAlignment="1"/>
    <xf numFmtId="0" fontId="8" fillId="0" borderId="4" xfId="0" applyFont="1" applyBorder="1" applyAlignment="1" applyProtection="1">
      <protection locked="0"/>
    </xf>
    <xf numFmtId="168" fontId="8" fillId="0" borderId="3" xfId="0" applyNumberFormat="1" applyFont="1" applyBorder="1" applyAlignment="1" applyProtection="1">
      <protection locked="0"/>
    </xf>
    <xf numFmtId="168" fontId="8" fillId="0" borderId="2" xfId="0" applyNumberFormat="1" applyFont="1" applyBorder="1" applyAlignment="1" applyProtection="1">
      <protection locked="0"/>
    </xf>
    <xf numFmtId="168" fontId="8" fillId="0" borderId="1" xfId="0" applyNumberFormat="1" applyFont="1" applyBorder="1" applyAlignment="1" applyProtection="1">
      <protection locked="0"/>
    </xf>
    <xf numFmtId="168" fontId="14" fillId="0" borderId="3" xfId="0" applyNumberFormat="1" applyFont="1" applyBorder="1" applyAlignment="1" applyProtection="1">
      <protection locked="0"/>
    </xf>
    <xf numFmtId="168" fontId="14" fillId="0" borderId="2" xfId="0" applyNumberFormat="1" applyFont="1" applyBorder="1" applyAlignment="1" applyProtection="1">
      <protection locked="0"/>
    </xf>
    <xf numFmtId="168" fontId="14" fillId="0" borderId="1" xfId="0" applyNumberFormat="1" applyFont="1" applyBorder="1" applyAlignment="1" applyProtection="1">
      <protection locked="0"/>
    </xf>
    <xf numFmtId="0" fontId="7" fillId="0" borderId="0" xfId="0" applyFont="1" applyAlignment="1"/>
  </cellXfs>
  <cellStyles count="6">
    <cellStyle name="Comma 2" xfId="2" xr:uid="{00000000-0005-0000-0000-000000000000}"/>
    <cellStyle name="Currency 2" xfId="3" xr:uid="{00000000-0005-0000-0000-000002000000}"/>
    <cellStyle name="Lien hypertexte" xfId="4" builtinId="8"/>
    <cellStyle name="Monétaire" xfId="1" builtinId="4"/>
    <cellStyle name="Normal" xfId="0" builtinId="0"/>
    <cellStyle name="Pourcentage" xfId="5" builtinId="5"/>
  </cellStyles>
  <dxfs count="146">
    <dxf>
      <numFmt numFmtId="174" formatCode="#,##0.00\ [$$-C0C]"/>
    </dxf>
    <dxf>
      <numFmt numFmtId="173" formatCode="&quot;$&quot;#,##0.00"/>
    </dxf>
    <dxf>
      <numFmt numFmtId="174" formatCode="#,##0.00\ [$$-C0C]"/>
    </dxf>
    <dxf>
      <numFmt numFmtId="173" formatCode="&quot;$&quot;#,##0.00"/>
    </dxf>
    <dxf>
      <font>
        <color theme="1"/>
      </font>
      <fill>
        <patternFill>
          <bgColor theme="2"/>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auto="1"/>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FF0000"/>
      </font>
      <fill>
        <patternFill patternType="solid">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List" dx="16" fmlaLink="$A$2" fmlaRange="Language" noThreeD="1" sel="2"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D$30" lockText="1" noThreeD="1"/>
</file>

<file path=xl/ctrlProps/ctrlProp5.xml><?xml version="1.0" encoding="utf-8"?>
<formControlPr xmlns="http://schemas.microsoft.com/office/spreadsheetml/2009/9/main" objectType="List" dx="16" fmlaLink="$N$2" fmlaRange="correcttarifflanguage"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95250</xdr:colOff>
      <xdr:row>63</xdr:row>
      <xdr:rowOff>66675</xdr:rowOff>
    </xdr:from>
    <xdr:to>
      <xdr:col>0</xdr:col>
      <xdr:colOff>190500</xdr:colOff>
      <xdr:row>63</xdr:row>
      <xdr:rowOff>142875</xdr:rowOff>
    </xdr:to>
    <xdr:sp macro="" textlink="">
      <xdr:nvSpPr>
        <xdr:cNvPr id="3" name="Flowchart: Process 2">
          <a:extLst>
            <a:ext uri="{FF2B5EF4-FFF2-40B4-BE49-F238E27FC236}">
              <a16:creationId xmlns:a16="http://schemas.microsoft.com/office/drawing/2014/main" id="{00000000-0008-0000-0000-000003000000}"/>
            </a:ext>
          </a:extLst>
        </xdr:cNvPr>
        <xdr:cNvSpPr/>
      </xdr:nvSpPr>
      <xdr:spPr>
        <a:xfrm>
          <a:off x="95250" y="14925675"/>
          <a:ext cx="95250" cy="76200"/>
        </a:xfrm>
        <a:prstGeom prst="flowChartProcess">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95250</xdr:colOff>
      <xdr:row>64</xdr:row>
      <xdr:rowOff>66675</xdr:rowOff>
    </xdr:from>
    <xdr:to>
      <xdr:col>0</xdr:col>
      <xdr:colOff>190500</xdr:colOff>
      <xdr:row>64</xdr:row>
      <xdr:rowOff>142875</xdr:rowOff>
    </xdr:to>
    <xdr:sp macro="" textlink="">
      <xdr:nvSpPr>
        <xdr:cNvPr id="11" name="Flowchart: Process 10">
          <a:extLst>
            <a:ext uri="{FF2B5EF4-FFF2-40B4-BE49-F238E27FC236}">
              <a16:creationId xmlns:a16="http://schemas.microsoft.com/office/drawing/2014/main" id="{00000000-0008-0000-0000-00000B000000}"/>
            </a:ext>
          </a:extLst>
        </xdr:cNvPr>
        <xdr:cNvSpPr/>
      </xdr:nvSpPr>
      <xdr:spPr>
        <a:xfrm>
          <a:off x="95250" y="15116175"/>
          <a:ext cx="95250" cy="76200"/>
        </a:xfrm>
        <a:prstGeom prst="flowChartProcess">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11</xdr:col>
      <xdr:colOff>47626</xdr:colOff>
      <xdr:row>61</xdr:row>
      <xdr:rowOff>133350</xdr:rowOff>
    </xdr:from>
    <xdr:to>
      <xdr:col>17</xdr:col>
      <xdr:colOff>19051</xdr:colOff>
      <xdr:row>67</xdr:row>
      <xdr:rowOff>133350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1201" y="14649450"/>
          <a:ext cx="1066800" cy="1143000"/>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0</xdr:col>
          <xdr:colOff>47625</xdr:colOff>
          <xdr:row>1</xdr:row>
          <xdr:rowOff>57150</xdr:rowOff>
        </xdr:from>
        <xdr:to>
          <xdr:col>4</xdr:col>
          <xdr:colOff>0</xdr:colOff>
          <xdr:row>2</xdr:row>
          <xdr:rowOff>171450</xdr:rowOff>
        </xdr:to>
        <xdr:sp macro="" textlink="">
          <xdr:nvSpPr>
            <xdr:cNvPr id="1027" name="List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xdr:row>
          <xdr:rowOff>0</xdr:rowOff>
        </xdr:from>
        <xdr:to>
          <xdr:col>29</xdr:col>
          <xdr:colOff>0</xdr:colOff>
          <xdr:row>15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38100</xdr:rowOff>
        </xdr:from>
        <xdr:to>
          <xdr:col>8</xdr:col>
          <xdr:colOff>47625</xdr:colOff>
          <xdr:row>22</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28</xdr:row>
          <xdr:rowOff>171450</xdr:rowOff>
        </xdr:from>
        <xdr:to>
          <xdr:col>4</xdr:col>
          <xdr:colOff>28575</xdr:colOff>
          <xdr:row>30</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38100</xdr:colOff>
          <xdr:row>1</xdr:row>
          <xdr:rowOff>57150</xdr:rowOff>
        </xdr:from>
        <xdr:to>
          <xdr:col>39</xdr:col>
          <xdr:colOff>447675</xdr:colOff>
          <xdr:row>4</xdr:row>
          <xdr:rowOff>47625</xdr:rowOff>
        </xdr:to>
        <xdr:sp macro="" textlink="">
          <xdr:nvSpPr>
            <xdr:cNvPr id="1063" name="List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howOutlineSymbols="0"/>
  </sheetPr>
  <dimension ref="A1:BM97"/>
  <sheetViews>
    <sheetView showGridLines="0" tabSelected="1" showRuler="0" showOutlineSymbols="0" view="pageLayout" zoomScaleNormal="100" zoomScaleSheetLayoutView="100" workbookViewId="0">
      <selection activeCell="AZ12" sqref="AZ12"/>
    </sheetView>
  </sheetViews>
  <sheetFormatPr defaultRowHeight="15"/>
  <cols>
    <col min="1" max="1" width="3.140625" style="22" customWidth="1"/>
    <col min="2" max="12" width="2.42578125" style="16" customWidth="1"/>
    <col min="13" max="13" width="3.28515625" style="16" customWidth="1"/>
    <col min="14" max="15" width="2.42578125" style="16" customWidth="1"/>
    <col min="16" max="16" width="2.5703125" style="16" customWidth="1"/>
    <col min="17" max="18" width="2.42578125" style="16" customWidth="1"/>
    <col min="19" max="19" width="3.42578125" style="16" customWidth="1"/>
    <col min="20" max="21" width="2.42578125" style="16" customWidth="1"/>
    <col min="22" max="22" width="1" style="16" customWidth="1"/>
    <col min="23" max="31" width="2.42578125" style="16" customWidth="1"/>
    <col min="32" max="32" width="3.42578125" style="16" customWidth="1"/>
    <col min="33" max="39" width="2.42578125" style="16" customWidth="1"/>
    <col min="40" max="40" width="6.85546875" style="16" customWidth="1"/>
    <col min="41" max="44" width="2.42578125" style="16" customWidth="1"/>
    <col min="45" max="45" width="3.42578125" style="16" customWidth="1"/>
    <col min="46" max="46" width="3.140625" style="16" customWidth="1"/>
    <col min="47" max="47" width="1.7109375" style="16" hidden="1" customWidth="1"/>
    <col min="48" max="48" width="2.42578125" style="16" hidden="1" customWidth="1"/>
    <col min="49" max="49" width="2.42578125" style="16" customWidth="1"/>
    <col min="50" max="50" width="2" style="16" customWidth="1"/>
    <col min="51" max="51" width="3.42578125" style="16" customWidth="1"/>
    <col min="52" max="52" width="9.140625" style="20" customWidth="1"/>
    <col min="53" max="53" width="2.42578125" style="16" hidden="1" customWidth="1"/>
    <col min="54" max="54" width="1.28515625" style="16" customWidth="1"/>
    <col min="55" max="55" width="2.5703125" style="16" customWidth="1"/>
    <col min="56" max="56" width="6.140625" style="16" hidden="1" customWidth="1"/>
    <col min="57" max="57" width="8.5703125" style="16" hidden="1" customWidth="1"/>
    <col min="58" max="58" width="1.7109375" style="16" hidden="1" customWidth="1"/>
    <col min="59" max="59" width="2.42578125" style="16" hidden="1" customWidth="1"/>
    <col min="60" max="60" width="4.5703125" style="16" customWidth="1"/>
    <col min="61" max="61" width="6" style="16" customWidth="1"/>
    <col min="62" max="62" width="4.5703125" style="16" bestFit="1" customWidth="1"/>
    <col min="63" max="16384" width="9.140625" style="16"/>
  </cols>
  <sheetData>
    <row r="1" spans="1:65" ht="15" customHeight="1">
      <c r="A1" s="127" t="str">
        <f>IF(Language!G2="English","Select Language","Sélectionnez la langue")</f>
        <v>Sélectionnez la langue</v>
      </c>
      <c r="B1" s="128"/>
      <c r="C1" s="129"/>
      <c r="D1" s="130"/>
      <c r="E1" s="130"/>
      <c r="F1" s="130"/>
      <c r="G1" s="130"/>
      <c r="H1" s="129"/>
      <c r="I1" s="17"/>
      <c r="J1" s="135" t="str">
        <f>IF(Language!G2="English","Select Tariff","Sélectionnez tarif")</f>
        <v>Sélectionnez tarif</v>
      </c>
      <c r="K1" s="130"/>
      <c r="L1" s="130"/>
      <c r="M1" s="129"/>
      <c r="N1" s="129"/>
      <c r="O1" s="129"/>
      <c r="P1" s="129"/>
      <c r="AT1" s="19"/>
      <c r="BD1" s="105" t="s">
        <v>0</v>
      </c>
      <c r="BE1" s="106" t="s">
        <v>1</v>
      </c>
      <c r="BF1" s="107" t="s">
        <v>2</v>
      </c>
      <c r="BG1" s="20"/>
      <c r="BH1" s="20"/>
      <c r="BI1" s="20"/>
      <c r="BJ1" s="20"/>
      <c r="BK1" s="20"/>
      <c r="BL1" s="20"/>
      <c r="BM1" s="20"/>
    </row>
    <row r="2" spans="1:65" ht="12" customHeight="1">
      <c r="A2" s="113">
        <v>2</v>
      </c>
      <c r="D2" s="21"/>
      <c r="E2" s="21"/>
      <c r="F2" s="21"/>
      <c r="J2" s="18">
        <v>0</v>
      </c>
      <c r="N2" s="133">
        <v>1</v>
      </c>
      <c r="O2" s="123" t="str">
        <f>VLOOKUP(N2,Tariffs!A3:B6,2,FALSE)</f>
        <v>FORMULAIRE DE LICENCE DE MUSIQUE - TARIF 4A1 – CONCERTS DE MUSIQUE POPULAIRE</v>
      </c>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BD2" s="80" t="s">
        <v>3</v>
      </c>
      <c r="BE2" s="105">
        <v>5</v>
      </c>
      <c r="BF2" s="108"/>
      <c r="BG2" s="20"/>
      <c r="BH2" s="20"/>
      <c r="BI2" s="20"/>
      <c r="BJ2" s="20"/>
      <c r="BK2" s="20"/>
      <c r="BL2" s="20"/>
      <c r="BM2" s="20"/>
    </row>
    <row r="3" spans="1:65" ht="18.75">
      <c r="A3" s="18"/>
      <c r="D3" s="21"/>
      <c r="E3" s="21"/>
      <c r="F3" s="21"/>
      <c r="G3" s="134"/>
      <c r="H3" s="54"/>
      <c r="I3" s="134"/>
      <c r="J3" s="134"/>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BD3" s="80"/>
      <c r="BE3" s="105"/>
      <c r="BF3" s="108"/>
      <c r="BG3" s="20"/>
      <c r="BH3" s="20"/>
      <c r="BI3" s="20"/>
      <c r="BJ3" s="20"/>
      <c r="BK3" s="20"/>
      <c r="BL3" s="20"/>
      <c r="BM3" s="20"/>
    </row>
    <row r="4" spans="1:65" ht="16.5" customHeight="1">
      <c r="C4" s="21"/>
      <c r="E4" s="21"/>
      <c r="G4" s="21"/>
      <c r="H4" s="21"/>
      <c r="J4" s="21"/>
      <c r="K4" s="21"/>
      <c r="L4" s="21"/>
      <c r="M4" s="21"/>
      <c r="O4" s="119"/>
      <c r="P4" s="119"/>
      <c r="Q4" s="119"/>
      <c r="R4" s="119"/>
      <c r="S4" s="119"/>
      <c r="T4" s="119"/>
      <c r="U4" s="119"/>
      <c r="V4" s="119"/>
      <c r="W4" s="119"/>
      <c r="X4" s="119"/>
      <c r="Y4" s="119"/>
      <c r="Z4" s="119"/>
      <c r="AA4" s="119"/>
      <c r="AB4" s="119"/>
      <c r="AC4" s="119"/>
      <c r="AD4" s="119"/>
      <c r="AE4" s="119"/>
      <c r="AF4" s="119"/>
      <c r="AG4" s="119"/>
      <c r="AH4" s="119"/>
      <c r="AI4" s="119"/>
      <c r="AJ4" s="120"/>
      <c r="AK4" s="120"/>
      <c r="AL4" s="120"/>
      <c r="AM4" s="120"/>
      <c r="AN4" s="120"/>
      <c r="AO4" s="120"/>
      <c r="AP4" s="120"/>
      <c r="AQ4" s="120"/>
      <c r="AR4" s="120"/>
      <c r="AS4" s="120"/>
      <c r="BE4" s="105">
        <v>12</v>
      </c>
      <c r="BF4" s="108"/>
      <c r="BG4" s="20"/>
      <c r="BH4" s="20"/>
      <c r="BI4" s="20"/>
      <c r="BJ4" s="20"/>
      <c r="BK4" s="20"/>
      <c r="BL4" s="20"/>
      <c r="BM4" s="20"/>
    </row>
    <row r="5" spans="1:65" ht="16.5" customHeight="1">
      <c r="C5" s="21"/>
      <c r="E5" s="21"/>
      <c r="G5" s="21"/>
      <c r="H5" s="21"/>
      <c r="I5" s="119" t="str">
        <f>'Selected Tariff info'!E8</f>
        <v>Licence par événement</v>
      </c>
      <c r="J5" s="21"/>
      <c r="K5" s="21"/>
      <c r="L5" s="21"/>
      <c r="M5" s="21"/>
      <c r="N5" s="119"/>
      <c r="O5" s="119"/>
      <c r="P5" s="119"/>
      <c r="Q5" s="119"/>
      <c r="R5" s="119"/>
      <c r="S5" s="119"/>
      <c r="T5" s="119"/>
      <c r="U5" s="119"/>
      <c r="V5" s="119"/>
      <c r="W5" s="119"/>
      <c r="X5" s="119"/>
      <c r="Y5" s="119"/>
      <c r="Z5" s="119"/>
      <c r="AA5" s="119"/>
      <c r="AB5" s="119"/>
      <c r="AC5" s="119"/>
      <c r="AD5" s="119"/>
      <c r="AE5" s="119"/>
      <c r="AF5" s="119"/>
      <c r="AG5" s="119"/>
      <c r="AH5" s="119"/>
      <c r="AI5" s="119"/>
      <c r="AJ5" s="120"/>
      <c r="AK5" s="120"/>
      <c r="AL5" s="120"/>
      <c r="AM5" s="120"/>
      <c r="AN5" s="120"/>
      <c r="AO5" s="120"/>
      <c r="AP5" s="120"/>
      <c r="AQ5" s="120"/>
      <c r="AR5" s="120"/>
      <c r="AS5" s="120"/>
      <c r="BE5" s="105"/>
      <c r="BF5" s="108"/>
      <c r="BG5" s="20"/>
      <c r="BH5" s="20"/>
      <c r="BI5" s="20"/>
      <c r="BJ5" s="20"/>
      <c r="BK5" s="20"/>
      <c r="BL5" s="20"/>
      <c r="BM5" s="20"/>
    </row>
    <row r="6" spans="1:65" s="24" customFormat="1" ht="28.5" customHeight="1">
      <c r="A6" s="77"/>
      <c r="B6" s="257" t="str">
        <f>'Selected Tariff info'!C9</f>
        <v>• Cette licence vous autorise à exécuter en public des œuvres musicales dans des concerts de musique populaire dans une salle de spectacle ou en plein air</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E6" s="105">
        <v>5</v>
      </c>
      <c r="BF6" s="108"/>
      <c r="BG6" s="161"/>
      <c r="BH6" s="161"/>
      <c r="BI6" s="161"/>
      <c r="BJ6" s="161"/>
      <c r="BK6" s="161"/>
      <c r="BL6" s="161"/>
      <c r="BM6" s="161"/>
    </row>
    <row r="7" spans="1:65" s="24" customFormat="1" ht="29.25" customHeight="1">
      <c r="A7" s="77"/>
      <c r="B7" s="257" t="str">
        <f>'Selected Tariff info'!C10</f>
        <v>• La « musique populaire » désigne tous les genres de musique sauf la musique classique (voir le formulaire 4B1 pour la licence d'un concert de musique classique)</v>
      </c>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E7" s="105">
        <v>13</v>
      </c>
      <c r="BF7" s="108"/>
      <c r="BG7" s="161"/>
      <c r="BH7" s="161"/>
      <c r="BI7" s="161"/>
      <c r="BJ7" s="161"/>
      <c r="BK7" s="161"/>
      <c r="BL7" s="161"/>
      <c r="BM7" s="161"/>
    </row>
    <row r="8" spans="1:65" s="24" customFormat="1" ht="33.75" customHeight="1">
      <c r="A8" s="77"/>
      <c r="B8" s="259" t="str">
        <f>'Selected Tariff info'!C11</f>
        <v>• Les droits par concert sont de 3 % (a) des recettes brutes des ventes de billets, excluant les taxes d'amusement et de vente (lorsqu'il y a un prix d'entrée), ou (b) les cachets payés aux chanteurs ou aux musiciens et aux autres exécutants (lorsqu'il n'y a pas de prix d'entrée); dans tous les cas des droits minimums de 35 $ (+taxes) s'appliquent</v>
      </c>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E8" s="105">
        <v>13</v>
      </c>
      <c r="BF8" s="108"/>
      <c r="BG8" s="161"/>
      <c r="BH8" s="161"/>
      <c r="BI8" s="161"/>
      <c r="BJ8" s="161"/>
      <c r="BK8" s="161"/>
      <c r="BL8" s="161"/>
      <c r="BM8" s="161"/>
    </row>
    <row r="9" spans="1:65" s="24" customFormat="1" ht="32.25" customHeight="1">
      <c r="A9" s="77"/>
      <c r="B9" s="257" t="str">
        <f>'Selected Tariff info'!C12</f>
        <v>• Pour un festival, les droits minimums sont de 35 $ par jour (et non par concert)</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E9" s="105">
        <v>15</v>
      </c>
      <c r="BF9" s="108"/>
      <c r="BG9" s="161"/>
      <c r="BH9" s="161"/>
      <c r="BI9" s="161"/>
      <c r="BJ9" s="161"/>
      <c r="BK9" s="161"/>
      <c r="BL9" s="161"/>
      <c r="BM9" s="161"/>
    </row>
    <row r="10" spans="1:65" s="24" customFormat="1" ht="16.5">
      <c r="A10" s="77"/>
      <c r="B10" s="258" t="str">
        <f>'Selected Tariff info'!C13</f>
        <v xml:space="preserve">• Pour de plus amples informations, lisez l'Info carte du tarif 4A1 </v>
      </c>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162"/>
      <c r="BE10" s="105">
        <v>5</v>
      </c>
      <c r="BF10" s="108"/>
      <c r="BG10" s="161"/>
      <c r="BH10" s="163"/>
      <c r="BI10" s="163"/>
      <c r="BJ10" s="163"/>
      <c r="BK10" s="163"/>
      <c r="BL10" s="163"/>
      <c r="BM10" s="161"/>
    </row>
    <row r="11" spans="1:65" ht="9.75" customHeight="1">
      <c r="B11" s="24"/>
      <c r="AS11" s="154"/>
      <c r="BE11" s="105"/>
      <c r="BF11" s="108"/>
      <c r="BG11" s="20"/>
      <c r="BH11" s="25"/>
      <c r="BI11" s="25"/>
      <c r="BJ11" s="25"/>
      <c r="BK11" s="25"/>
      <c r="BL11" s="25"/>
      <c r="BM11" s="20"/>
    </row>
    <row r="12" spans="1:65" ht="14.1" customHeight="1">
      <c r="A12" s="26"/>
      <c r="C12" s="278" t="str">
        <f>IF(Language!G2="English","Tired of printing? Would you rather submit your Music Licence Form online? Now you can with eSOCAN!","Vous en avez assez d’imprimer? Vous aimeriez soumettre votre formulaire de licence en ligne? Vous le pouvez avec eSOCAN!")</f>
        <v>Vous en avez assez d’imprimer? Vous aimeriez soumettre votre formulaire de licence en ligne? Vous le pouvez avec eSOCAN!</v>
      </c>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T12" s="27"/>
      <c r="AU12" s="27"/>
      <c r="AV12" s="27"/>
      <c r="AW12" s="27"/>
      <c r="AX12" s="27"/>
      <c r="AY12" s="27"/>
      <c r="AZ12" s="28"/>
      <c r="BA12" s="27"/>
      <c r="BB12" s="27"/>
      <c r="BC12" s="27"/>
      <c r="BE12" s="105">
        <v>13</v>
      </c>
      <c r="BF12" s="108"/>
      <c r="BG12" s="20"/>
      <c r="BH12" s="25"/>
      <c r="BI12" s="25"/>
      <c r="BJ12" s="25"/>
      <c r="BK12" s="25"/>
      <c r="BL12" s="25"/>
      <c r="BM12" s="20"/>
    </row>
    <row r="13" spans="1:65" ht="7.5" customHeight="1">
      <c r="A13" s="26"/>
      <c r="C13" s="27"/>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
      <c r="AU13" s="27"/>
      <c r="AV13" s="27"/>
      <c r="AW13" s="27"/>
      <c r="AX13" s="27"/>
      <c r="AY13" s="27"/>
      <c r="AZ13" s="28"/>
      <c r="BA13" s="27"/>
      <c r="BB13" s="27"/>
      <c r="BC13" s="27"/>
      <c r="BE13" s="105">
        <v>5</v>
      </c>
      <c r="BF13" s="108">
        <v>9.5</v>
      </c>
      <c r="BG13" s="20"/>
      <c r="BH13" s="25"/>
      <c r="BI13" s="25"/>
      <c r="BJ13" s="25"/>
      <c r="BK13" s="25"/>
      <c r="BL13" s="25"/>
      <c r="BM13" s="20"/>
    </row>
    <row r="14" spans="1:65" ht="14.1" customHeight="1">
      <c r="A14" s="222" t="str">
        <f>IF(Language!G2="English","Licensee","Licencié")</f>
        <v>Licencié</v>
      </c>
      <c r="B14" s="24"/>
      <c r="C14" s="203" t="str">
        <f>LicenseeField1</f>
        <v>Numéro de compte</v>
      </c>
      <c r="D14" s="203"/>
      <c r="E14" s="203"/>
      <c r="F14" s="203"/>
      <c r="G14" s="203"/>
      <c r="H14" s="203"/>
      <c r="I14" s="203"/>
      <c r="J14" s="203"/>
      <c r="K14" s="202"/>
      <c r="L14" s="202"/>
      <c r="M14" s="202"/>
      <c r="N14" s="202"/>
      <c r="O14" s="202"/>
      <c r="P14" s="202"/>
      <c r="Q14" s="202"/>
      <c r="R14" s="202"/>
      <c r="S14" s="202"/>
      <c r="T14" s="202"/>
      <c r="U14" s="202"/>
      <c r="V14" s="202"/>
      <c r="W14" s="202"/>
      <c r="X14" s="202"/>
      <c r="Y14" s="202"/>
      <c r="Z14" s="23"/>
      <c r="AA14" s="23"/>
      <c r="AB14" s="23"/>
      <c r="AC14" s="23" t="str">
        <f>LicenseeField2</f>
        <v>(ou si vous n’êtes pas encore licencié, cliquez ici)</v>
      </c>
      <c r="AD14" s="23"/>
      <c r="AE14" s="23"/>
      <c r="AF14" s="166"/>
      <c r="AG14" s="23"/>
      <c r="AH14" s="23"/>
      <c r="AI14" s="23"/>
      <c r="AJ14" s="23"/>
      <c r="AK14" s="23"/>
      <c r="AL14" s="23"/>
      <c r="AM14" s="23"/>
      <c r="AN14" s="23"/>
      <c r="AO14" s="23"/>
      <c r="AP14" s="23"/>
      <c r="AQ14" s="29"/>
      <c r="AR14" s="29"/>
      <c r="AS14" s="29"/>
      <c r="AT14" s="29"/>
      <c r="AU14" s="29"/>
      <c r="AV14" s="29"/>
      <c r="AW14" s="29"/>
      <c r="AX14" s="29"/>
      <c r="AY14" s="29"/>
      <c r="AZ14" s="30"/>
      <c r="BA14" s="29"/>
      <c r="BB14" s="29"/>
      <c r="BC14" s="29"/>
      <c r="BD14" s="79"/>
      <c r="BE14" s="109"/>
      <c r="BF14" s="20"/>
      <c r="BG14" s="20"/>
      <c r="BH14" s="25"/>
      <c r="BI14" s="25"/>
      <c r="BJ14" s="25"/>
      <c r="BK14" s="25"/>
      <c r="BL14" s="25"/>
      <c r="BM14" s="20"/>
    </row>
    <row r="15" spans="1:65" ht="6.75" customHeight="1">
      <c r="A15" s="222"/>
      <c r="B15" s="24"/>
      <c r="C15" s="166"/>
      <c r="D15" s="166"/>
      <c r="E15" s="166"/>
      <c r="F15" s="166"/>
      <c r="G15" s="166"/>
      <c r="H15" s="166"/>
      <c r="I15" s="166"/>
      <c r="J15" s="166"/>
      <c r="K15" s="23"/>
      <c r="L15" s="23"/>
      <c r="M15" s="23"/>
      <c r="N15" s="23"/>
      <c r="O15" s="23"/>
      <c r="P15" s="23"/>
      <c r="Q15" s="23"/>
      <c r="R15" s="23"/>
      <c r="S15" s="23"/>
      <c r="T15" s="23"/>
      <c r="U15" s="23"/>
      <c r="V15" s="23"/>
      <c r="X15" s="84"/>
      <c r="Y15" s="84"/>
      <c r="AN15" s="23"/>
      <c r="AO15" s="23"/>
      <c r="AP15" s="23"/>
      <c r="AQ15" s="29"/>
      <c r="AR15" s="29"/>
      <c r="AS15" s="29"/>
      <c r="AT15" s="29"/>
      <c r="AU15" s="29"/>
      <c r="AV15" s="29"/>
      <c r="AW15" s="29"/>
      <c r="AX15" s="29"/>
      <c r="AY15" s="29"/>
      <c r="AZ15" s="30"/>
      <c r="BA15" s="29"/>
      <c r="BB15" s="29"/>
      <c r="BC15" s="29"/>
      <c r="BD15" s="20"/>
      <c r="BE15" s="20"/>
      <c r="BF15" s="20"/>
      <c r="BG15" s="20"/>
      <c r="BH15" s="25"/>
      <c r="BI15" s="25"/>
      <c r="BJ15" s="25"/>
      <c r="BK15" s="25"/>
      <c r="BL15" s="25"/>
      <c r="BM15" s="20"/>
    </row>
    <row r="16" spans="1:65" ht="14.1" customHeight="1">
      <c r="A16" s="222"/>
      <c r="B16" s="24"/>
      <c r="C16" s="203" t="str">
        <f>'Licensee details section'!B6</f>
        <v>Nom de l’entreprise</v>
      </c>
      <c r="D16" s="203"/>
      <c r="E16" s="203"/>
      <c r="F16" s="203"/>
      <c r="G16" s="203"/>
      <c r="H16" s="203"/>
      <c r="I16" s="203"/>
      <c r="J16" s="203"/>
      <c r="K16" s="223"/>
      <c r="L16" s="223"/>
      <c r="M16" s="223"/>
      <c r="N16" s="223"/>
      <c r="O16" s="223"/>
      <c r="P16" s="223"/>
      <c r="Q16" s="223"/>
      <c r="R16" s="223"/>
      <c r="S16" s="223"/>
      <c r="T16" s="223"/>
      <c r="U16" s="223"/>
      <c r="V16" s="223"/>
      <c r="W16" s="223"/>
      <c r="X16" s="223"/>
      <c r="Y16" s="223"/>
      <c r="Z16" s="204" t="str">
        <f>'Licensee details section'!B7</f>
        <v>Nom légal de l’organisation ou nom du propriétaire</v>
      </c>
      <c r="AA16" s="204"/>
      <c r="AB16" s="204"/>
      <c r="AC16" s="204"/>
      <c r="AD16" s="204"/>
      <c r="AE16" s="204"/>
      <c r="AF16" s="204"/>
      <c r="AG16" s="204"/>
      <c r="AH16" s="204"/>
      <c r="AI16" s="204"/>
      <c r="AJ16" s="204"/>
      <c r="AK16" s="204"/>
      <c r="AL16" s="204"/>
      <c r="AM16" s="204"/>
      <c r="AN16" s="202"/>
      <c r="AO16" s="202"/>
      <c r="AP16" s="202"/>
      <c r="AQ16" s="202"/>
      <c r="AR16" s="202"/>
      <c r="AS16" s="202"/>
      <c r="AT16" s="202"/>
      <c r="AU16" s="202"/>
      <c r="AV16" s="202"/>
      <c r="AW16" s="202"/>
      <c r="AX16" s="202"/>
      <c r="AY16" s="202"/>
      <c r="AZ16" s="202"/>
      <c r="BA16" s="202"/>
      <c r="BB16" s="202"/>
      <c r="BC16" s="202"/>
      <c r="BD16" s="20"/>
      <c r="BE16" s="20"/>
      <c r="BF16" s="20"/>
      <c r="BG16" s="20"/>
      <c r="BH16" s="25"/>
      <c r="BI16" s="25"/>
      <c r="BJ16" s="25"/>
      <c r="BK16" s="25"/>
      <c r="BL16" s="25"/>
      <c r="BM16" s="20"/>
    </row>
    <row r="17" spans="1:65" ht="6.95" customHeight="1">
      <c r="A17" s="222"/>
      <c r="B17" s="24"/>
      <c r="C17" s="85"/>
      <c r="D17" s="85"/>
      <c r="E17" s="85"/>
      <c r="F17" s="85"/>
      <c r="G17" s="85"/>
      <c r="H17" s="85"/>
      <c r="I17" s="85"/>
      <c r="J17" s="85"/>
      <c r="Z17" s="23"/>
      <c r="AA17" s="23"/>
      <c r="AB17" s="23"/>
      <c r="AC17" s="23"/>
      <c r="AD17" s="23"/>
      <c r="AE17" s="23"/>
      <c r="AF17" s="23"/>
      <c r="AG17" s="23"/>
      <c r="AH17" s="23"/>
      <c r="AI17" s="23"/>
      <c r="AJ17" s="23"/>
      <c r="AK17" s="23"/>
      <c r="AL17" s="23"/>
      <c r="AM17" s="23"/>
      <c r="AN17" s="23"/>
      <c r="AO17" s="23"/>
      <c r="AP17" s="23"/>
      <c r="AQ17" s="29"/>
      <c r="AR17" s="29"/>
      <c r="AS17" s="29"/>
      <c r="AT17" s="29"/>
      <c r="AU17" s="29"/>
      <c r="AV17" s="29"/>
      <c r="AW17" s="29"/>
      <c r="AX17" s="29"/>
      <c r="AY17" s="29"/>
      <c r="AZ17" s="30"/>
      <c r="BA17" s="29"/>
      <c r="BB17" s="29"/>
      <c r="BC17" s="29"/>
      <c r="BD17" s="20"/>
      <c r="BE17" s="20"/>
      <c r="BF17" s="20"/>
      <c r="BG17" s="20"/>
      <c r="BH17" s="25"/>
      <c r="BI17" s="25"/>
      <c r="BJ17" s="25"/>
      <c r="BK17" s="25"/>
      <c r="BL17" s="25"/>
      <c r="BM17" s="20"/>
    </row>
    <row r="18" spans="1:65" ht="14.1" customHeight="1">
      <c r="A18" s="222"/>
      <c r="B18" s="24"/>
      <c r="C18" s="203" t="str">
        <f>'Licensee details section'!B8</f>
        <v>Personne contact</v>
      </c>
      <c r="D18" s="203"/>
      <c r="E18" s="203"/>
      <c r="F18" s="203"/>
      <c r="G18" s="203"/>
      <c r="H18" s="203"/>
      <c r="I18" s="203"/>
      <c r="J18" s="203"/>
      <c r="K18" s="223"/>
      <c r="L18" s="223"/>
      <c r="M18" s="223"/>
      <c r="N18" s="223"/>
      <c r="O18" s="223"/>
      <c r="P18" s="223"/>
      <c r="Q18" s="223"/>
      <c r="R18" s="223"/>
      <c r="S18" s="223"/>
      <c r="T18" s="223"/>
      <c r="U18" s="223"/>
      <c r="W18" s="31" t="str">
        <f>'Licensee details section'!B9</f>
        <v>Titre</v>
      </c>
      <c r="Y18" s="202"/>
      <c r="Z18" s="202"/>
      <c r="AA18" s="202"/>
      <c r="AB18" s="202"/>
      <c r="AC18" s="202"/>
      <c r="AD18" s="202"/>
      <c r="AE18" s="204" t="str">
        <f>'Licensee details section'!B10</f>
        <v>Numéro de téléphone</v>
      </c>
      <c r="AF18" s="204"/>
      <c r="AG18" s="204"/>
      <c r="AH18" s="204"/>
      <c r="AI18" s="204"/>
      <c r="AJ18" s="204"/>
      <c r="AK18" s="223"/>
      <c r="AL18" s="223"/>
      <c r="AM18" s="223"/>
      <c r="AN18" s="223"/>
      <c r="AO18" s="223"/>
      <c r="AP18" s="223"/>
      <c r="AQ18" s="205" t="str">
        <f>'Licensee details section'!B11</f>
        <v>Télécopieur</v>
      </c>
      <c r="AR18" s="205"/>
      <c r="AS18" s="205"/>
      <c r="AT18" s="205"/>
      <c r="AU18" s="110"/>
      <c r="AV18" s="110"/>
      <c r="AW18" s="227"/>
      <c r="AX18" s="227"/>
      <c r="AY18" s="227"/>
      <c r="AZ18" s="227"/>
      <c r="BA18" s="227"/>
      <c r="BB18" s="227"/>
      <c r="BC18" s="227"/>
      <c r="BD18" s="20"/>
      <c r="BE18" s="20"/>
      <c r="BF18" s="20"/>
      <c r="BG18" s="20"/>
      <c r="BH18" s="20"/>
      <c r="BI18" s="20"/>
      <c r="BJ18" s="20"/>
      <c r="BK18" s="25"/>
      <c r="BL18" s="25"/>
      <c r="BM18" s="20"/>
    </row>
    <row r="19" spans="1:65" ht="6.95" customHeight="1">
      <c r="A19" s="222"/>
      <c r="B19" s="24"/>
      <c r="C19" s="32"/>
      <c r="D19" s="32"/>
      <c r="E19" s="29"/>
      <c r="F19" s="29"/>
      <c r="G19" s="29"/>
      <c r="H19" s="29"/>
      <c r="I19" s="29"/>
      <c r="J19" s="29"/>
      <c r="X19" s="23"/>
      <c r="AQ19" s="29"/>
      <c r="AR19" s="29"/>
      <c r="AS19" s="29"/>
      <c r="AT19" s="29"/>
      <c r="AU19" s="29"/>
      <c r="AV19" s="29"/>
      <c r="AW19" s="29"/>
      <c r="AX19" s="29"/>
      <c r="AY19" s="29"/>
      <c r="AZ19" s="30"/>
      <c r="BA19" s="29"/>
      <c r="BB19" s="29"/>
      <c r="BC19" s="29"/>
      <c r="BD19" s="20"/>
      <c r="BF19" s="20"/>
      <c r="BG19" s="20"/>
      <c r="BH19" s="20"/>
      <c r="BI19" s="20"/>
      <c r="BJ19" s="20"/>
      <c r="BK19" s="25"/>
      <c r="BL19" s="25"/>
      <c r="BM19" s="20"/>
    </row>
    <row r="20" spans="1:65" ht="13.5" customHeight="1">
      <c r="A20" s="222"/>
      <c r="B20" s="24"/>
      <c r="C20" s="226" t="str">
        <f>'Licensee details section'!B12</f>
        <v>Courriel</v>
      </c>
      <c r="D20" s="226"/>
      <c r="E20" s="226"/>
      <c r="F20" s="228"/>
      <c r="G20" s="228"/>
      <c r="H20" s="228"/>
      <c r="I20" s="228"/>
      <c r="J20" s="228"/>
      <c r="K20" s="228"/>
      <c r="L20" s="228"/>
      <c r="M20" s="228"/>
      <c r="N20" s="228"/>
      <c r="O20" s="228"/>
      <c r="P20" s="204" t="str">
        <f>'Licensee details section'!B13</f>
        <v>Adresse civique</v>
      </c>
      <c r="Q20" s="204"/>
      <c r="R20" s="204"/>
      <c r="S20" s="204"/>
      <c r="T20" s="223"/>
      <c r="U20" s="223"/>
      <c r="V20" s="223"/>
      <c r="W20" s="223"/>
      <c r="X20" s="223"/>
      <c r="Y20" s="223"/>
      <c r="Z20" s="223"/>
      <c r="AA20" s="223"/>
      <c r="AB20" s="223"/>
      <c r="AC20" s="223"/>
      <c r="AD20" s="223"/>
      <c r="AE20" s="223"/>
      <c r="AF20" s="33" t="str">
        <f>'Licensee details section'!B14</f>
        <v>Ville</v>
      </c>
      <c r="AG20" s="223"/>
      <c r="AH20" s="223"/>
      <c r="AI20" s="223"/>
      <c r="AJ20" s="223"/>
      <c r="AK20" s="223"/>
      <c r="AM20" s="23" t="str">
        <f>'Licensee details section'!B15</f>
        <v>Province</v>
      </c>
      <c r="AN20" s="23"/>
      <c r="AO20" s="223"/>
      <c r="AP20" s="223"/>
      <c r="AQ20" s="205" t="str">
        <f>'Licensee details section'!B16</f>
        <v>Code postal</v>
      </c>
      <c r="AR20" s="205"/>
      <c r="AS20" s="205"/>
      <c r="AT20" s="205"/>
      <c r="AU20" s="23"/>
      <c r="AV20" s="29"/>
      <c r="AW20" s="224"/>
      <c r="AX20" s="225"/>
      <c r="AY20" s="225"/>
      <c r="AZ20" s="225"/>
      <c r="BA20" s="225"/>
      <c r="BB20" s="225"/>
      <c r="BC20" s="225"/>
      <c r="BE20" s="20"/>
      <c r="BF20" s="20"/>
      <c r="BG20" s="20"/>
      <c r="BH20" s="20"/>
      <c r="BI20" s="20"/>
      <c r="BJ20" s="20"/>
      <c r="BK20" s="25"/>
      <c r="BL20" s="25"/>
      <c r="BM20" s="20"/>
    </row>
    <row r="21" spans="1:65" ht="6.95" customHeight="1">
      <c r="A21" s="222"/>
      <c r="B21" s="24"/>
      <c r="C21" s="32"/>
      <c r="D21" s="31"/>
      <c r="E21" s="86" t="s">
        <v>4</v>
      </c>
      <c r="F21" s="23"/>
      <c r="G21" s="29"/>
      <c r="H21" s="23"/>
      <c r="I21" s="29"/>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R21" s="29"/>
      <c r="AT21" s="29"/>
      <c r="AU21" s="29"/>
      <c r="AV21" s="29"/>
      <c r="AX21" s="29"/>
      <c r="AY21" s="29"/>
      <c r="AZ21" s="30"/>
      <c r="BA21" s="29"/>
      <c r="BB21" s="29"/>
      <c r="BC21" s="29"/>
      <c r="BD21" s="20"/>
      <c r="BE21" s="20"/>
      <c r="BF21" s="20"/>
      <c r="BG21" s="20"/>
      <c r="BH21" s="20"/>
      <c r="BI21" s="20"/>
      <c r="BJ21" s="20"/>
      <c r="BK21" s="25"/>
      <c r="BL21" s="25"/>
      <c r="BM21" s="20"/>
    </row>
    <row r="22" spans="1:65" ht="14.1" customHeight="1">
      <c r="A22" s="222"/>
      <c r="B22" s="24"/>
      <c r="C22" s="31" t="str">
        <f>'Licensee details section'!B17</f>
        <v>Adresse postale</v>
      </c>
      <c r="D22" s="31"/>
      <c r="E22" s="23"/>
      <c r="F22" s="23"/>
      <c r="G22" s="23"/>
      <c r="H22" s="148" t="b">
        <v>0</v>
      </c>
      <c r="I22" s="226" t="str">
        <f>'Licensee details section'!B18</f>
        <v>(cliquez ici si identique à celle ci-dessus)</v>
      </c>
      <c r="J22" s="226"/>
      <c r="K22" s="226"/>
      <c r="L22" s="226"/>
      <c r="M22" s="226"/>
      <c r="N22" s="226"/>
      <c r="O22" s="226"/>
      <c r="P22" s="226"/>
      <c r="Q22" s="226"/>
      <c r="R22" s="226"/>
      <c r="S22" s="226"/>
      <c r="T22" s="202"/>
      <c r="U22" s="202"/>
      <c r="V22" s="202"/>
      <c r="W22" s="202"/>
      <c r="X22" s="202"/>
      <c r="Y22" s="202"/>
      <c r="Z22" s="202"/>
      <c r="AA22" s="202"/>
      <c r="AB22" s="202"/>
      <c r="AC22" s="202"/>
      <c r="AD22" s="202"/>
      <c r="AE22" s="202"/>
      <c r="AF22" s="202"/>
      <c r="AG22" s="202"/>
      <c r="AH22" s="202"/>
      <c r="AI22" s="202"/>
      <c r="AJ22" s="23" t="str">
        <f>'Licensee details section'!B19</f>
        <v>Numéro d’exemption de taxe (s’il y a lieu)</v>
      </c>
      <c r="AK22" s="23"/>
      <c r="AL22" s="23"/>
      <c r="AM22" s="23"/>
      <c r="AN22" s="29"/>
      <c r="AO22" s="23"/>
      <c r="AP22" s="23"/>
      <c r="AQ22" s="29"/>
      <c r="AR22" s="29"/>
      <c r="AS22" s="29"/>
      <c r="AT22" s="223"/>
      <c r="AU22" s="223"/>
      <c r="AV22" s="223"/>
      <c r="AW22" s="223"/>
      <c r="AX22" s="223"/>
      <c r="AY22" s="223"/>
      <c r="AZ22" s="223"/>
      <c r="BA22" s="223"/>
      <c r="BB22" s="223"/>
      <c r="BC22" s="223"/>
      <c r="BD22" s="87"/>
      <c r="BE22" s="20"/>
      <c r="BF22" s="20"/>
      <c r="BG22" s="20"/>
      <c r="BH22" s="20"/>
      <c r="BI22" s="20"/>
      <c r="BJ22" s="20"/>
      <c r="BK22" s="25"/>
      <c r="BL22" s="25"/>
      <c r="BM22" s="20"/>
    </row>
    <row r="23" spans="1:65" ht="9" customHeight="1">
      <c r="B23" s="24"/>
      <c r="C23" s="31"/>
      <c r="D23" s="31"/>
      <c r="E23" s="23"/>
      <c r="F23" s="23"/>
      <c r="G23" s="23"/>
      <c r="H23" s="126" t="str">
        <f>IF(H22=TRUE,1,"")</f>
        <v/>
      </c>
      <c r="I23" s="23"/>
      <c r="J23" s="23"/>
      <c r="K23" s="23"/>
      <c r="L23" s="23"/>
      <c r="M23" s="23"/>
      <c r="N23" s="23"/>
      <c r="O23" s="23"/>
      <c r="P23" s="23"/>
      <c r="R23" s="23"/>
      <c r="S23" s="34"/>
      <c r="T23" s="34"/>
      <c r="U23" s="34"/>
      <c r="V23" s="34"/>
      <c r="W23" s="34"/>
      <c r="X23" s="34"/>
      <c r="Y23" s="34"/>
      <c r="Z23" s="34"/>
      <c r="AA23" s="34"/>
      <c r="AB23" s="34"/>
      <c r="AC23" s="34"/>
      <c r="AD23" s="34"/>
      <c r="AE23" s="34"/>
      <c r="AF23" s="34"/>
      <c r="AG23" s="34"/>
      <c r="AH23" s="35"/>
      <c r="AI23" s="34"/>
      <c r="AJ23" s="23"/>
      <c r="AK23" s="23"/>
      <c r="AL23" s="23"/>
      <c r="AM23" s="23"/>
      <c r="AN23" s="29"/>
      <c r="AO23" s="23"/>
      <c r="AP23" s="23"/>
      <c r="AQ23" s="29"/>
      <c r="AR23" s="29"/>
      <c r="AS23" s="29"/>
      <c r="AT23" s="35"/>
      <c r="AU23" s="35"/>
      <c r="AV23" s="35"/>
      <c r="AW23" s="35"/>
      <c r="AX23" s="35"/>
      <c r="AY23" s="35"/>
      <c r="AZ23" s="36"/>
      <c r="BA23" s="35"/>
      <c r="BB23" s="35"/>
      <c r="BC23" s="35"/>
      <c r="BD23" s="20"/>
      <c r="BE23" s="20"/>
      <c r="BF23" s="20"/>
      <c r="BG23" s="20"/>
      <c r="BH23" s="20"/>
      <c r="BI23" s="20"/>
      <c r="BJ23" s="20"/>
      <c r="BK23" s="25"/>
      <c r="BL23" s="25"/>
      <c r="BM23" s="20"/>
    </row>
    <row r="24" spans="1:65" ht="14.1" customHeight="1">
      <c r="A24" s="262" t="str">
        <f>IF(Language!G2="English","Licence fee","Redevance")</f>
        <v>Redevance</v>
      </c>
      <c r="B24" s="24"/>
      <c r="C24" s="90" t="str">
        <f>IF(Language!G2="English","Total Licence Fee","Total de droits de diffusion")</f>
        <v>Total de droits de diffusion</v>
      </c>
      <c r="D24" s="38"/>
      <c r="E24" s="38"/>
      <c r="F24" s="38"/>
      <c r="G24" s="38"/>
      <c r="H24" s="38"/>
      <c r="I24" s="38"/>
      <c r="J24" s="38"/>
      <c r="K24" s="23"/>
      <c r="L24" s="23"/>
      <c r="M24" s="23"/>
      <c r="N24" s="23"/>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6" t="str">
        <f>IF(Language!G2="English",VLOOKUP('Selected Tariff info'!C3,Tariffs!C:E,2,FALSE),VLOOKUP('Selected Tariff info'!C3,Tariffs!C:E,3,FALSE))</f>
        <v>Droits de licence = [recettes brutes des ventes de billets ou cachets payés aux chanteurs, musiciens ou exécutants] × 3 %</v>
      </c>
      <c r="BA24" s="147"/>
      <c r="BB24" s="147"/>
      <c r="BC24" s="215" t="str">
        <f>IF(Language!D2="English","ML-2014-01  (GST/HST N⁰ R101077931  QST N⁰ 1010390466)","ML-2014-01  (TPS/TVH N⁰ R101077931  TVQ N⁰ 1010390466)")</f>
        <v>ML-2014-01  (TPS/TVH N⁰ R101077931  TVQ N⁰ 1010390466)</v>
      </c>
      <c r="BD24" s="20"/>
      <c r="BE24" s="20"/>
      <c r="BF24" s="20"/>
      <c r="BG24" s="20"/>
      <c r="BH24" s="20"/>
      <c r="BI24" s="20"/>
      <c r="BJ24" s="20"/>
      <c r="BK24" s="25"/>
      <c r="BL24" s="25"/>
      <c r="BM24" s="20"/>
    </row>
    <row r="25" spans="1:65" ht="6.75" hidden="1" customHeight="1">
      <c r="A25" s="262"/>
      <c r="B25" s="24"/>
      <c r="C25" s="37"/>
      <c r="D25" s="38"/>
      <c r="E25" s="38"/>
      <c r="F25" s="38"/>
      <c r="G25" s="38"/>
      <c r="H25" s="38"/>
      <c r="I25" s="38"/>
      <c r="J25" s="38"/>
      <c r="K25" s="23"/>
      <c r="L25" s="23"/>
      <c r="M25" s="23"/>
      <c r="N25" s="23"/>
      <c r="O25" s="23"/>
      <c r="P25" s="23"/>
      <c r="Q25" s="23"/>
      <c r="R25" s="23"/>
      <c r="S25" s="23"/>
      <c r="T25" s="23"/>
      <c r="U25" s="23"/>
      <c r="V25" s="23"/>
      <c r="W25" s="23"/>
      <c r="X25" s="23"/>
      <c r="Y25" s="23"/>
      <c r="Z25" s="23"/>
      <c r="AA25" s="23"/>
      <c r="AB25" s="39"/>
      <c r="AF25" s="39"/>
      <c r="AG25" s="39"/>
      <c r="AH25" s="39"/>
      <c r="AI25" s="39"/>
      <c r="AJ25" s="39"/>
      <c r="AK25" s="39"/>
      <c r="AL25" s="39"/>
      <c r="AM25" s="39"/>
      <c r="AN25" s="39"/>
      <c r="AO25" s="39"/>
      <c r="AP25" s="39"/>
      <c r="AQ25" s="40"/>
      <c r="AR25" s="40"/>
      <c r="AS25" s="41"/>
      <c r="AT25" s="41"/>
      <c r="AU25" s="41"/>
      <c r="AV25" s="41"/>
      <c r="AW25" s="41"/>
      <c r="AX25" s="29"/>
      <c r="AZ25" s="109"/>
      <c r="BA25" s="111">
        <v>12</v>
      </c>
      <c r="BB25" s="111"/>
      <c r="BC25" s="215"/>
      <c r="BD25" s="20"/>
      <c r="BE25" s="20"/>
      <c r="BF25" s="20"/>
      <c r="BG25" s="20"/>
      <c r="BH25" s="20"/>
      <c r="BI25" s="20"/>
      <c r="BJ25" s="20"/>
      <c r="BK25" s="25"/>
      <c r="BL25" s="25"/>
      <c r="BM25" s="20"/>
    </row>
    <row r="26" spans="1:65" ht="14.1" customHeight="1">
      <c r="A26" s="262"/>
      <c r="B26" s="23"/>
      <c r="C26" s="212" t="str">
        <f>IF(Language!G2="English","Year (YYYY)","Année (YYYY)")</f>
        <v>Année (YYYY)</v>
      </c>
      <c r="D26" s="212"/>
      <c r="E26" s="212"/>
      <c r="F26" s="212"/>
      <c r="G26" s="212"/>
      <c r="H26" s="212"/>
      <c r="I26" s="212"/>
      <c r="J26" s="212"/>
      <c r="K26" s="213" t="str">
        <f>IF(Language!G2="English","Q1(Jan to Mar)","T1(janv à mars)")</f>
        <v>T1(janv à mars)</v>
      </c>
      <c r="L26" s="212"/>
      <c r="M26" s="212"/>
      <c r="N26" s="212"/>
      <c r="O26" s="213" t="str">
        <f>IF(Language!G2="English","Q2(Apr to May)","T2(avril à juin)")</f>
        <v>T2(avril à juin)</v>
      </c>
      <c r="P26" s="212"/>
      <c r="Q26" s="212"/>
      <c r="R26" s="212"/>
      <c r="S26" s="213" t="str">
        <f>IF(Language!G2="English","Q3(Jul to Sep)","T3(juil à sept)")</f>
        <v>T3(juil à sept)</v>
      </c>
      <c r="T26" s="212"/>
      <c r="U26" s="212"/>
      <c r="V26" s="212"/>
      <c r="W26" s="212"/>
      <c r="X26" s="213" t="str">
        <f>IF(Language!G2="English","Q4(Oct to Dec)","T4(oct à déc)")</f>
        <v>T4(oct à déc)</v>
      </c>
      <c r="Y26" s="212"/>
      <c r="Z26" s="212"/>
      <c r="AA26" s="212"/>
      <c r="AB26" s="212"/>
      <c r="AE26" s="229" t="str">
        <f>IF(Language!G2="English","Total licence fee","Total des droits de licence")</f>
        <v>Total des droits de licence</v>
      </c>
      <c r="AF26" s="230"/>
      <c r="AG26" s="230"/>
      <c r="AH26" s="230"/>
      <c r="AI26" s="230"/>
      <c r="AJ26" s="230"/>
      <c r="AK26" s="230"/>
      <c r="AL26" s="231"/>
      <c r="AM26" s="206" t="str">
        <f>IF(Language!G2="English","GST/HST","TPS/TVH")</f>
        <v>TPS/TVH</v>
      </c>
      <c r="AN26" s="207"/>
      <c r="AO26" s="208"/>
      <c r="AP26" s="206" t="str">
        <f>IF(Language!G2="English","QST","TVQ")</f>
        <v>TVQ</v>
      </c>
      <c r="AQ26" s="207"/>
      <c r="AR26" s="207"/>
      <c r="AS26" s="207"/>
      <c r="AT26" s="208"/>
      <c r="AU26" s="42"/>
      <c r="AV26" s="167" t="s">
        <v>5</v>
      </c>
      <c r="AW26" s="216" t="str">
        <f>IF(Language!G2="English","Total","Total à payer")</f>
        <v>Total à payer</v>
      </c>
      <c r="AX26" s="217"/>
      <c r="AY26" s="217"/>
      <c r="AZ26" s="218"/>
      <c r="BA26" s="136"/>
      <c r="BB26" s="139"/>
      <c r="BC26" s="215"/>
      <c r="BD26" s="20"/>
      <c r="BE26" s="20"/>
      <c r="BF26" s="20"/>
      <c r="BG26" s="20"/>
      <c r="BH26" s="20"/>
      <c r="BI26" s="20"/>
      <c r="BJ26" s="20"/>
      <c r="BK26" s="25"/>
      <c r="BL26" s="25"/>
      <c r="BM26" s="20"/>
    </row>
    <row r="27" spans="1:65" ht="14.1" customHeight="1">
      <c r="A27" s="262"/>
      <c r="B27" s="23"/>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E27" s="232" t="str">
        <f>IF(Language!G2="English","(see page 2 for calculation)","(voir le calcul à la page 2)")</f>
        <v>(voir le calcul à la page 2)</v>
      </c>
      <c r="AF27" s="233"/>
      <c r="AG27" s="233"/>
      <c r="AH27" s="233"/>
      <c r="AI27" s="233"/>
      <c r="AJ27" s="233"/>
      <c r="AK27" s="233"/>
      <c r="AL27" s="234"/>
      <c r="AM27" s="209"/>
      <c r="AN27" s="210"/>
      <c r="AO27" s="211"/>
      <c r="AP27" s="209"/>
      <c r="AQ27" s="210"/>
      <c r="AR27" s="210"/>
      <c r="AS27" s="210"/>
      <c r="AT27" s="211"/>
      <c r="AU27" s="43"/>
      <c r="AV27" s="44"/>
      <c r="AW27" s="219"/>
      <c r="AX27" s="220"/>
      <c r="AY27" s="220"/>
      <c r="AZ27" s="221"/>
      <c r="BA27" s="137"/>
      <c r="BB27" s="139"/>
      <c r="BC27" s="215"/>
      <c r="BD27" s="20"/>
      <c r="BE27" s="20"/>
      <c r="BF27" s="20"/>
      <c r="BG27" s="20"/>
      <c r="BH27" s="20"/>
      <c r="BI27" s="20"/>
      <c r="BJ27" s="20"/>
      <c r="BK27" s="25"/>
      <c r="BL27" s="25"/>
      <c r="BM27" s="20"/>
    </row>
    <row r="28" spans="1:65" ht="21.95" customHeight="1">
      <c r="A28" s="262"/>
      <c r="B28" s="24"/>
      <c r="C28" s="175"/>
      <c r="D28" s="175"/>
      <c r="E28" s="175"/>
      <c r="F28" s="175"/>
      <c r="G28" s="175"/>
      <c r="H28" s="175"/>
      <c r="I28" s="175"/>
      <c r="J28" s="175"/>
      <c r="K28" s="176"/>
      <c r="L28" s="176"/>
      <c r="M28" s="176"/>
      <c r="N28" s="176"/>
      <c r="O28" s="176"/>
      <c r="P28" s="176"/>
      <c r="Q28" s="176"/>
      <c r="R28" s="176"/>
      <c r="S28" s="177"/>
      <c r="T28" s="178"/>
      <c r="U28" s="178"/>
      <c r="V28" s="178"/>
      <c r="W28" s="178"/>
      <c r="X28" s="177"/>
      <c r="Y28" s="178"/>
      <c r="Z28" s="178"/>
      <c r="AA28" s="178"/>
      <c r="AB28" s="178"/>
      <c r="AE28" s="235">
        <f>AW57</f>
        <v>0</v>
      </c>
      <c r="AF28" s="236"/>
      <c r="AG28" s="236"/>
      <c r="AH28" s="236"/>
      <c r="AI28" s="236"/>
      <c r="AJ28" s="236"/>
      <c r="AK28" s="236"/>
      <c r="AL28" s="237"/>
      <c r="AM28" s="171">
        <f>IF(ISERROR(AW57*VLOOKUP(AO20,'Province &amp; tax rates'!A:C,2,FALSE)),0,AW57*VLOOKUP(AO20,'Province &amp; tax rates'!A:C,2,FALSE))</f>
        <v>0</v>
      </c>
      <c r="AN28" s="172"/>
      <c r="AO28" s="173"/>
      <c r="AP28" s="171">
        <f>IF(ISERROR(AW57*VLOOKUP(AO20,'Province &amp; tax rates'!A:C,3,FALSE)),0,(AW57*VLOOKUP(AO20,'Province &amp; tax rates'!A:C,3,FALSE)))</f>
        <v>0</v>
      </c>
      <c r="AQ28" s="172"/>
      <c r="AR28" s="172"/>
      <c r="AS28" s="172"/>
      <c r="AT28" s="173"/>
      <c r="AU28" s="45"/>
      <c r="AV28" s="46">
        <f>SUM(AE28:AU28)</f>
        <v>0</v>
      </c>
      <c r="AW28" s="171">
        <f>SUM(AE28:AT28)</f>
        <v>0</v>
      </c>
      <c r="AX28" s="172"/>
      <c r="AY28" s="172"/>
      <c r="AZ28" s="173"/>
      <c r="BA28" s="138"/>
      <c r="BB28" s="140"/>
      <c r="BC28" s="215"/>
      <c r="BD28" s="20"/>
      <c r="BE28" s="20"/>
      <c r="BF28" s="20"/>
      <c r="BG28" s="20"/>
      <c r="BH28" s="20"/>
      <c r="BI28" s="20"/>
      <c r="BJ28" s="20"/>
      <c r="BK28" s="25"/>
      <c r="BL28" s="25"/>
      <c r="BM28" s="20"/>
    </row>
    <row r="29" spans="1:65" ht="16.5">
      <c r="A29" s="262"/>
      <c r="B29" s="24"/>
      <c r="C29" s="47"/>
      <c r="D29" s="48"/>
      <c r="E29" s="48"/>
      <c r="F29" s="48"/>
      <c r="G29" s="48"/>
      <c r="H29" s="48"/>
      <c r="I29" s="48"/>
      <c r="J29" s="48"/>
      <c r="K29" s="48"/>
      <c r="L29" s="48"/>
      <c r="M29" s="48"/>
      <c r="N29" s="48"/>
      <c r="O29" s="48"/>
      <c r="P29" s="48"/>
      <c r="Q29" s="48"/>
      <c r="R29" s="48"/>
      <c r="S29" s="48"/>
      <c r="T29" s="48"/>
      <c r="U29" s="48"/>
      <c r="V29" s="48"/>
      <c r="W29" s="48"/>
      <c r="AF29" s="49"/>
      <c r="AG29" s="49"/>
      <c r="AH29" s="49"/>
      <c r="AI29" s="49"/>
      <c r="AJ29" s="49"/>
      <c r="AK29" s="49"/>
      <c r="AL29" s="49"/>
      <c r="AM29" s="50"/>
      <c r="AN29" s="49"/>
      <c r="AO29" s="49"/>
      <c r="AP29" s="51"/>
      <c r="AQ29" s="52"/>
      <c r="AR29" s="52"/>
      <c r="AS29" s="52"/>
      <c r="AT29" s="52"/>
      <c r="AU29" s="52"/>
      <c r="AV29" s="52"/>
      <c r="AW29" s="52"/>
      <c r="AX29" s="52"/>
      <c r="AY29" s="52"/>
      <c r="AZ29" s="112" t="str">
        <f>IF('Selected Tariff info'!C3="4B3",IF(Language!G2="English","When the total is more than $100 for the year, the payments are made every quarter and are due 30 days before the end of the quarter."," lorsque le total est supérieur à 100 $ pour l'année, le paiement s'effectue tous les trimestres, 30 jours avant la fin du trimestre."),"")</f>
        <v/>
      </c>
      <c r="BA29" s="111">
        <v>15</v>
      </c>
      <c r="BB29" s="111"/>
      <c r="BC29" s="215"/>
      <c r="BH29" s="3"/>
      <c r="BI29" s="3"/>
      <c r="BJ29" s="3"/>
      <c r="BK29" s="3"/>
      <c r="BL29" s="3"/>
    </row>
    <row r="30" spans="1:65" ht="16.5">
      <c r="A30" s="262"/>
      <c r="C30" s="123">
        <f>IF(D30=TRUE,"",1)</f>
        <v>1</v>
      </c>
      <c r="D30" s="125" t="b">
        <v>0</v>
      </c>
      <c r="E30" s="280" t="str">
        <f>IF(Language!G2="English","I have read and understand the Terms&amp;Conditions (see attached/reverse), all the information provided is correct and complete, and I have authority to bind the licensee.","J’ai lu et comprends les conditions générales (voir ci-joint/verso), les renseignements indiqués sont exacts et complets, et j’ai autorité pour engager la responsabilité du licencié")</f>
        <v>J’ai lu et comprends les conditions générales (voir ci-joint/verso), les renseignements indiqués sont exacts et complets, et j’ai autorité pour engager la responsabilité du licencié</v>
      </c>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141"/>
      <c r="BB30" s="142"/>
      <c r="BC30" s="215"/>
      <c r="BH30" s="3"/>
      <c r="BI30" s="3"/>
      <c r="BJ30" s="3"/>
      <c r="BK30" s="3"/>
      <c r="BL30" s="3"/>
    </row>
    <row r="31" spans="1:65" ht="12" customHeight="1">
      <c r="A31" s="262"/>
      <c r="B31" s="24"/>
      <c r="C31" s="124">
        <f>IF(ISBLANK(K14),1,0)</f>
        <v>1</v>
      </c>
      <c r="D31" s="124">
        <f>IF(ISBLANK(K16),1,0)</f>
        <v>1</v>
      </c>
      <c r="E31" s="124">
        <f>IF(ISBLANK(AN16),1,0)</f>
        <v>1</v>
      </c>
      <c r="F31" s="124">
        <f>IF(ISBLANK(K18),1,0)</f>
        <v>1</v>
      </c>
      <c r="G31" s="124">
        <f>IF(ISBLANK(Y18),1,0)</f>
        <v>1</v>
      </c>
      <c r="H31" s="124">
        <f>IF(ISBLANK(AK18),1,0)</f>
        <v>1</v>
      </c>
      <c r="I31" s="124">
        <f>IF(ISBLANK(AW18),1,0)</f>
        <v>1</v>
      </c>
      <c r="J31" s="124">
        <f>IF(ISBLANK(F20),1,0)</f>
        <v>1</v>
      </c>
      <c r="K31" s="124">
        <f>IF(ISBLANK(T20),1,0)</f>
        <v>1</v>
      </c>
      <c r="L31" s="124">
        <f>IF(ISBLANK(AG20),1,0)</f>
        <v>1</v>
      </c>
      <c r="M31" s="124">
        <f>IF(ISBLANK(AO20),1,0)</f>
        <v>1</v>
      </c>
      <c r="N31" s="124">
        <f>IF(ISBLANK(AW20),1,0)</f>
        <v>1</v>
      </c>
      <c r="O31" s="124">
        <f>IF(AND(ISBLANK(T22),H23=""),1,0)</f>
        <v>1</v>
      </c>
      <c r="P31" s="124">
        <f>IF((D30),0,1)</f>
        <v>1</v>
      </c>
      <c r="Q31" s="158">
        <f>SUM(C31:P31)</f>
        <v>14</v>
      </c>
      <c r="BC31" s="215"/>
      <c r="BH31" s="3"/>
      <c r="BI31" s="3"/>
      <c r="BJ31" s="3"/>
      <c r="BK31" s="3"/>
      <c r="BL31" s="3"/>
    </row>
    <row r="32" spans="1:65" ht="14.1" customHeight="1">
      <c r="A32" s="262"/>
      <c r="B32" s="24"/>
      <c r="C32" s="23" t="s">
        <v>6</v>
      </c>
      <c r="D32" s="24"/>
      <c r="E32" s="24"/>
      <c r="F32" s="281"/>
      <c r="G32" s="281"/>
      <c r="H32" s="281"/>
      <c r="I32" s="281"/>
      <c r="J32" s="281"/>
      <c r="K32" s="281"/>
      <c r="L32" s="281"/>
      <c r="M32" s="281"/>
      <c r="N32" s="281"/>
      <c r="P32" s="53" t="s">
        <v>7</v>
      </c>
      <c r="Q32" s="179"/>
      <c r="R32" s="179"/>
      <c r="S32" s="179"/>
      <c r="T32" s="179"/>
      <c r="U32" s="179"/>
      <c r="W32" s="24"/>
      <c r="X32" s="53" t="str">
        <f>IF(Language!G2="English","Name","Nom")</f>
        <v>Nom</v>
      </c>
      <c r="Y32" s="214"/>
      <c r="Z32" s="214"/>
      <c r="AA32" s="214"/>
      <c r="AB32" s="214"/>
      <c r="AC32" s="214"/>
      <c r="AD32" s="214"/>
      <c r="AE32" s="214"/>
      <c r="AF32" s="214"/>
      <c r="AG32" s="214"/>
      <c r="AH32" s="214"/>
      <c r="AI32" s="214"/>
      <c r="AJ32" s="214"/>
      <c r="AK32" s="214"/>
      <c r="AL32" s="214"/>
      <c r="AM32" s="214"/>
      <c r="AN32" s="214"/>
      <c r="AO32" s="214"/>
      <c r="AP32" s="118"/>
      <c r="AQ32" s="117" t="str">
        <f>'Licensee details section'!B9</f>
        <v>Titre</v>
      </c>
      <c r="AR32" s="174"/>
      <c r="AS32" s="174"/>
      <c r="AT32" s="174"/>
      <c r="AU32" s="174"/>
      <c r="AV32" s="174"/>
      <c r="AW32" s="174"/>
      <c r="AX32" s="174"/>
      <c r="AY32" s="174"/>
      <c r="AZ32" s="174"/>
      <c r="BA32" s="143"/>
      <c r="BB32" s="118"/>
      <c r="BC32" s="215"/>
      <c r="BH32" s="3"/>
      <c r="BI32" s="3"/>
      <c r="BJ32" s="3"/>
      <c r="BK32" s="3"/>
      <c r="BL32" s="3"/>
    </row>
    <row r="33" spans="1:64" ht="16.5">
      <c r="B33" s="24"/>
      <c r="C33" s="195" t="str">
        <f>IF(Q31&gt;0,IF(Language!D2="English","Please complete the information in the required-entry field of licensees before signing","Veuillez remplir les informations dans les champs requis avant de signer"),"1")</f>
        <v>Veuillez remplir les informations dans les champs requis avant de signer</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BA33" s="144"/>
      <c r="BB33" s="145"/>
      <c r="BC33" s="215"/>
      <c r="BH33" s="3"/>
      <c r="BI33" s="3"/>
      <c r="BJ33" s="3"/>
      <c r="BK33" s="3"/>
      <c r="BL33" s="3"/>
    </row>
    <row r="34" spans="1:64" ht="27.75" customHeight="1">
      <c r="B34" s="24"/>
      <c r="C34" s="260" t="str">
        <f>'Licensee details section'!B20</f>
        <v xml:space="preserve">Veuillez retourner ce formulaire par courriel ou par la poste et envoyer votre paiement à l’ordre de la SOCAN ou contacter-nous pour payer par carte de crédit.  Ou visitez eSOCAN pour soumettre votre formulaire en ligne. </v>
      </c>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15"/>
    </row>
    <row r="35" spans="1:64">
      <c r="B35" s="4"/>
      <c r="C35" s="4" t="str">
        <f>'Licensee details section'!B21</f>
        <v>Pour toute autre utilisation de musique, contactez-nous ou essayez le Sélecteur de licence sur www.socan.ca</v>
      </c>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215"/>
    </row>
    <row r="36" spans="1:64" ht="11.25" customHeight="1">
      <c r="BC36" s="215"/>
    </row>
    <row r="37" spans="1:64" ht="14.1" customHeight="1">
      <c r="A37" s="169" t="str">
        <f>IF(Language!G2="English","SOCAN Licensing, 41 Valleybrook Drive, Toronto ON, M3B 2S6 | Current accounts t 1.866.944.6223 | f 416.442.3829 licence@socan.ca","Licenses SOCAN, 41 Valleybrook Drive, Toronto ON, M3B 2S6 | Licenciés actuels t 1.866.944.6224 | téléc. 416.442.3829 licence@socan.ca")</f>
        <v>Licenses SOCAN, 41 Valleybrook Drive, Toronto ON, M3B 2S6 | Licenciés actuels t 1.866.944.6224 | téléc. 416.442.3829 licence@socan.ca</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21"/>
      <c r="BB37" s="121"/>
      <c r="BC37" s="215"/>
    </row>
    <row r="38" spans="1:64" ht="14.1" customHeight="1">
      <c r="A38" s="170" t="str">
        <f>IF(Language!G2="English","First time licensees: t 1.866.944.6210 | f 514.844.4560","Nouveaux comptes: t 1.866.944.6211 | téléc. 514.844.4560")</f>
        <v>Nouveaux comptes: t 1.866.944.6211 | téléc. 514.844.4560</v>
      </c>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21"/>
      <c r="BB38" s="121"/>
      <c r="BC38" s="215"/>
    </row>
    <row r="39" spans="1:64" s="54" customFormat="1" ht="15" customHeight="1">
      <c r="A39" s="114" t="str">
        <f>IF(Language!G2="English",HLOOKUP('Selected Tariff info'!C3,'Tariffs Info'!C4:F5,2,FALSE),HLOOKUP('Selected Tariff info'!C3,'Tariffs Info'!C14:F15,2,FALSE))</f>
        <v>FORMULAIRE DE LICENCE DE MUSIQUE - TARIF 4A1 – CONCERTS DE MUSIQUE POPULAIRE</v>
      </c>
      <c r="C39" s="55"/>
      <c r="D39" s="55"/>
      <c r="E39" s="55"/>
      <c r="F39" s="56"/>
      <c r="H39" s="55"/>
      <c r="I39" s="55"/>
      <c r="J39" s="55"/>
      <c r="K39" s="55"/>
      <c r="L39" s="55"/>
      <c r="M39" s="55"/>
      <c r="N39" s="55"/>
      <c r="O39" s="55"/>
      <c r="P39" s="55"/>
      <c r="Q39" s="55"/>
      <c r="R39" s="56"/>
      <c r="T39" s="55"/>
      <c r="U39" s="55"/>
      <c r="V39" s="55"/>
      <c r="W39" s="55"/>
      <c r="X39" s="55"/>
      <c r="Y39" s="55"/>
      <c r="Z39" s="56"/>
      <c r="AB39" s="57"/>
      <c r="AC39" s="57"/>
      <c r="AD39" s="57"/>
      <c r="AE39" s="57"/>
      <c r="AF39" s="57"/>
      <c r="AG39" s="57"/>
      <c r="AH39" s="57"/>
      <c r="AI39" s="131" t="str">
        <f>IF(Language!G2="English","Yes","Oui")</f>
        <v>Oui</v>
      </c>
      <c r="AJ39" s="132" t="str">
        <f>'page2 translations'!C1</f>
        <v>OuiNon</v>
      </c>
      <c r="AK39" s="55"/>
      <c r="AL39" s="55"/>
      <c r="AM39" s="55"/>
      <c r="AQ39" s="57"/>
      <c r="AR39" s="57"/>
      <c r="AS39" s="57"/>
      <c r="AT39" s="57"/>
      <c r="AU39" s="57"/>
      <c r="AV39" s="59"/>
      <c r="AX39" s="57"/>
      <c r="AY39" s="57"/>
      <c r="AZ39" s="57"/>
      <c r="BA39" s="57"/>
      <c r="BB39" s="57"/>
      <c r="BC39" s="58"/>
    </row>
    <row r="40" spans="1:64" ht="38.25" customHeight="1">
      <c r="A40" s="60"/>
      <c r="B40" s="180" t="str">
        <f>'page2 translations'!B6</f>
        <v>Date du concert
(JJ/MM/AA)</v>
      </c>
      <c r="C40" s="181"/>
      <c r="D40" s="181"/>
      <c r="E40" s="181"/>
      <c r="F40" s="182"/>
      <c r="G40" s="196" t="str">
        <f>'page2 translations'!B7</f>
        <v>Nom du ou des concert(s)</v>
      </c>
      <c r="H40" s="197"/>
      <c r="I40" s="197"/>
      <c r="J40" s="197"/>
      <c r="K40" s="197"/>
      <c r="L40" s="197"/>
      <c r="M40" s="197"/>
      <c r="N40" s="197"/>
      <c r="O40" s="197"/>
      <c r="P40" s="197"/>
      <c r="Q40" s="197"/>
      <c r="R40" s="198"/>
      <c r="S40" s="196" t="str">
        <f>'page2 translations'!B8</f>
        <v>Nom de la salle et ville</v>
      </c>
      <c r="T40" s="197"/>
      <c r="U40" s="197"/>
      <c r="V40" s="197"/>
      <c r="W40" s="197"/>
      <c r="X40" s="197"/>
      <c r="Y40" s="197"/>
      <c r="Z40" s="198"/>
      <c r="AA40" s="196" t="str">
        <f>'page2 translations'!B9</f>
        <v>Nom et adresse du promoteur</v>
      </c>
      <c r="AB40" s="197"/>
      <c r="AC40" s="197"/>
      <c r="AD40" s="197"/>
      <c r="AE40" s="197"/>
      <c r="AF40" s="197"/>
      <c r="AG40" s="197"/>
      <c r="AH40" s="197"/>
      <c r="AI40" s="198"/>
      <c r="AJ40" s="180" t="str">
        <f>'page2 translations'!B10</f>
        <v>a été chargée d'admission?</v>
      </c>
      <c r="AK40" s="181"/>
      <c r="AL40" s="181"/>
      <c r="AM40" s="182"/>
      <c r="AN40" s="180" t="str">
        <f>'page2 translations'!B11</f>
        <v>Ventes brutes de billets (A)</v>
      </c>
      <c r="AO40" s="181"/>
      <c r="AP40" s="182"/>
      <c r="AQ40" s="180" t="str">
        <f>'page2 translations'!B12</f>
        <v>Cachets payés aux exécutants (B)</v>
      </c>
      <c r="AR40" s="181"/>
      <c r="AS40" s="181"/>
      <c r="AT40" s="182"/>
      <c r="AU40" s="61"/>
      <c r="AV40" s="62"/>
      <c r="AW40" s="199" t="str">
        <f>'page2 translations'!B13</f>
        <v>Droit par concert (A ou B) x 3 % (min. 35$)</v>
      </c>
      <c r="AX40" s="200"/>
      <c r="AY40" s="200"/>
      <c r="AZ40" s="200"/>
      <c r="BA40" s="200"/>
      <c r="BB40" s="200"/>
      <c r="BC40" s="201"/>
    </row>
    <row r="41" spans="1:64" ht="28.35" customHeight="1">
      <c r="A41" s="22">
        <v>1</v>
      </c>
      <c r="B41" s="282"/>
      <c r="C41" s="283"/>
      <c r="D41" s="283"/>
      <c r="E41" s="283"/>
      <c r="F41" s="284"/>
      <c r="G41" s="190"/>
      <c r="H41" s="183"/>
      <c r="I41" s="183"/>
      <c r="J41" s="183"/>
      <c r="K41" s="183"/>
      <c r="L41" s="183"/>
      <c r="M41" s="183"/>
      <c r="N41" s="183"/>
      <c r="O41" s="183"/>
      <c r="P41" s="183"/>
      <c r="Q41" s="183"/>
      <c r="R41" s="191"/>
      <c r="S41" s="183"/>
      <c r="T41" s="183"/>
      <c r="U41" s="183"/>
      <c r="V41" s="183"/>
      <c r="W41" s="183"/>
      <c r="X41" s="183"/>
      <c r="Y41" s="183"/>
      <c r="Z41" s="183"/>
      <c r="AA41" s="184"/>
      <c r="AB41" s="185"/>
      <c r="AC41" s="185"/>
      <c r="AD41" s="185"/>
      <c r="AE41" s="185"/>
      <c r="AF41" s="185"/>
      <c r="AG41" s="185"/>
      <c r="AH41" s="185"/>
      <c r="AI41" s="186"/>
      <c r="AJ41" s="238"/>
      <c r="AK41" s="239"/>
      <c r="AL41" s="239"/>
      <c r="AM41" s="240"/>
      <c r="AN41" s="241"/>
      <c r="AO41" s="242"/>
      <c r="AP41" s="242"/>
      <c r="AQ41" s="245"/>
      <c r="AR41" s="242"/>
      <c r="AS41" s="242"/>
      <c r="AT41" s="246"/>
      <c r="AU41" s="115"/>
      <c r="AV41" s="116"/>
      <c r="AW41" s="187">
        <f>IF('Page 2 calculation'!X6="error",IF(Language!$G$2="english","Please complete entries in required-entry fields","Veuillez entrer les informations complètes dans les champs requis"),'Page 2 calculation'!G6)</f>
        <v>0</v>
      </c>
      <c r="AX41" s="188">
        <f t="shared" ref="AX41" si="0">IF(AND(ISBLANK(AV41),ISBLANK(AW41)),0,IF((AV41+AW41)=0,35,IF((AV41+AW41)*0.03&lt;=35,35,(AV41+AW41)*0.03)))</f>
        <v>35</v>
      </c>
      <c r="AY41" s="188">
        <f t="shared" ref="AY41" si="1">IF(AND(ISBLANK(AW41),ISBLANK(AX41)),0,IF((AW41+AX41)=0,35,IF((AW41+AX41)*0.03&lt;=35,35,(AW41+AX41)*0.03)))</f>
        <v>35</v>
      </c>
      <c r="AZ41" s="188">
        <f t="shared" ref="AZ41" si="2">IF(AND(ISBLANK(AX41),ISBLANK(AY41)),0,IF((AX41+AY41)=0,35,IF((AX41+AY41)*0.03&lt;=35,35,(AX41+AY41)*0.03)))</f>
        <v>35</v>
      </c>
      <c r="BA41" s="188">
        <f t="shared" ref="BA41" si="3">IF(AND(ISBLANK(AY41),ISBLANK(AZ41)),0,IF((AY41+AZ41)=0,35,IF((AY41+AZ41)*0.03&lt;=35,35,(AY41+AZ41)*0.03)))</f>
        <v>35</v>
      </c>
      <c r="BB41" s="188"/>
      <c r="BC41" s="189">
        <f t="shared" ref="BC41" si="4">IF(AND(ISBLANK(AZ41),ISBLANK(BA41)),0,IF((AZ41+BA41)=0,35,IF((AZ41+BA41)*0.03&lt;=35,35,(AZ41+BA41)*0.03)))</f>
        <v>35</v>
      </c>
      <c r="BD41" s="124" t="b">
        <f>ISBLANK(AN41)</f>
        <v>1</v>
      </c>
      <c r="BE41" s="124" t="b">
        <f>ISBLANK(AQ41)</f>
        <v>1</v>
      </c>
      <c r="BF41" s="124" t="str">
        <f>IF(OR($AJ41="YES",$AJ41="Oui"),1,"")</f>
        <v/>
      </c>
      <c r="BG41" s="79" t="str">
        <f>IF(OR($AJ41="No",$AJ41="Non"),1,"")</f>
        <v/>
      </c>
      <c r="BH41" s="79"/>
    </row>
    <row r="42" spans="1:64" ht="28.35" customHeight="1">
      <c r="A42" s="22">
        <v>2</v>
      </c>
      <c r="B42" s="282"/>
      <c r="C42" s="283"/>
      <c r="D42" s="283"/>
      <c r="E42" s="283"/>
      <c r="F42" s="284"/>
      <c r="G42" s="190"/>
      <c r="H42" s="183"/>
      <c r="I42" s="183"/>
      <c r="J42" s="183"/>
      <c r="K42" s="183"/>
      <c r="L42" s="183"/>
      <c r="M42" s="183"/>
      <c r="N42" s="183"/>
      <c r="O42" s="183"/>
      <c r="P42" s="183"/>
      <c r="Q42" s="183"/>
      <c r="R42" s="191"/>
      <c r="S42" s="183"/>
      <c r="T42" s="183"/>
      <c r="U42" s="183"/>
      <c r="V42" s="183"/>
      <c r="W42" s="183"/>
      <c r="X42" s="183"/>
      <c r="Y42" s="183"/>
      <c r="Z42" s="183"/>
      <c r="AA42" s="192"/>
      <c r="AB42" s="193"/>
      <c r="AC42" s="193"/>
      <c r="AD42" s="193"/>
      <c r="AE42" s="193"/>
      <c r="AF42" s="193"/>
      <c r="AG42" s="193"/>
      <c r="AH42" s="193"/>
      <c r="AI42" s="194"/>
      <c r="AJ42" s="238"/>
      <c r="AK42" s="239"/>
      <c r="AL42" s="239"/>
      <c r="AM42" s="240"/>
      <c r="AN42" s="243"/>
      <c r="AO42" s="244"/>
      <c r="AP42" s="244"/>
      <c r="AQ42" s="244"/>
      <c r="AR42" s="244"/>
      <c r="AS42" s="244"/>
      <c r="AT42" s="247"/>
      <c r="AU42" s="115"/>
      <c r="AV42" s="116"/>
      <c r="AW42" s="187">
        <f>IF('Page 2 calculation'!X7="error",IF(Language!$G$2="english","Please complete entries in required-entry fields","Veuillez entrer les informations complètes dans les champs requis"),'Page 2 calculation'!G7)</f>
        <v>0</v>
      </c>
      <c r="AX42" s="188">
        <f t="shared" ref="AX42:AX56" si="5">IF(AND(ISBLANK(AV42),ISBLANK(AW42)),0,IF((AV42+AW42)=0,35,IF((AV42+AW42)*0.03&lt;=35,35,(AV42+AW42)*0.03)))</f>
        <v>35</v>
      </c>
      <c r="AY42" s="188">
        <f t="shared" ref="AY42:AY56" si="6">IF(AND(ISBLANK(AW42),ISBLANK(AX42)),0,IF((AW42+AX42)=0,35,IF((AW42+AX42)*0.03&lt;=35,35,(AW42+AX42)*0.03)))</f>
        <v>35</v>
      </c>
      <c r="AZ42" s="188">
        <f t="shared" ref="AZ42:AZ56" si="7">IF(AND(ISBLANK(AX42),ISBLANK(AY42)),0,IF((AX42+AY42)=0,35,IF((AX42+AY42)*0.03&lt;=35,35,(AX42+AY42)*0.03)))</f>
        <v>35</v>
      </c>
      <c r="BA42" s="188">
        <f t="shared" ref="BA42:BA56" si="8">IF(AND(ISBLANK(AY42),ISBLANK(AZ42)),0,IF((AY42+AZ42)=0,35,IF((AY42+AZ42)*0.03&lt;=35,35,(AY42+AZ42)*0.03)))</f>
        <v>35</v>
      </c>
      <c r="BB42" s="188"/>
      <c r="BC42" s="189">
        <f t="shared" ref="BC42:BC56" si="9">IF(AND(ISBLANK(AZ42),ISBLANK(BA42)),0,IF((AZ42+BA42)=0,35,IF((AZ42+BA42)*0.03&lt;=35,35,(AZ42+BA42)*0.03)))</f>
        <v>35</v>
      </c>
      <c r="BD42" s="124" t="b">
        <f t="shared" ref="BD42:BD56" si="10">ISBLANK(AN42)</f>
        <v>1</v>
      </c>
      <c r="BE42" s="124" t="b">
        <f t="shared" ref="BE42:BE56" si="11">ISBLANK(AQ42)</f>
        <v>1</v>
      </c>
      <c r="BF42" s="124" t="str">
        <f t="shared" ref="BF42:BF56" si="12">IF(OR($AJ42="YES",$AJ42="Oui"),1,"")</f>
        <v/>
      </c>
      <c r="BG42" s="79" t="str">
        <f t="shared" ref="BG42:BG56" si="13">IF(OR($AJ42="No",$AJ42="Non"),1,"")</f>
        <v/>
      </c>
      <c r="BH42" s="79"/>
    </row>
    <row r="43" spans="1:64" ht="28.35" customHeight="1">
      <c r="A43" s="22">
        <v>3</v>
      </c>
      <c r="B43" s="282"/>
      <c r="C43" s="283"/>
      <c r="D43" s="283"/>
      <c r="E43" s="283"/>
      <c r="F43" s="284"/>
      <c r="G43" s="190"/>
      <c r="H43" s="183"/>
      <c r="I43" s="183"/>
      <c r="J43" s="183"/>
      <c r="K43" s="183"/>
      <c r="L43" s="183"/>
      <c r="M43" s="183"/>
      <c r="N43" s="183"/>
      <c r="O43" s="183"/>
      <c r="P43" s="183"/>
      <c r="Q43" s="183"/>
      <c r="R43" s="191"/>
      <c r="S43" s="183"/>
      <c r="T43" s="183"/>
      <c r="U43" s="183"/>
      <c r="V43" s="183"/>
      <c r="W43" s="183"/>
      <c r="X43" s="183"/>
      <c r="Y43" s="183"/>
      <c r="Z43" s="183"/>
      <c r="AA43" s="192"/>
      <c r="AB43" s="193"/>
      <c r="AC43" s="193"/>
      <c r="AD43" s="193"/>
      <c r="AE43" s="193"/>
      <c r="AF43" s="193"/>
      <c r="AG43" s="193"/>
      <c r="AH43" s="193"/>
      <c r="AI43" s="194"/>
      <c r="AJ43" s="238"/>
      <c r="AK43" s="239"/>
      <c r="AL43" s="239"/>
      <c r="AM43" s="240"/>
      <c r="AN43" s="243"/>
      <c r="AO43" s="244"/>
      <c r="AP43" s="244"/>
      <c r="AQ43" s="244"/>
      <c r="AR43" s="244"/>
      <c r="AS43" s="244"/>
      <c r="AT43" s="247"/>
      <c r="AU43" s="115"/>
      <c r="AV43" s="116"/>
      <c r="AW43" s="187">
        <f>IF('Page 2 calculation'!X8="error",IF(Language!$G$2="english","Please complete entries in required-entry fields","Veuillez entrer les informations complètes dans les champs requis"),'Page 2 calculation'!G8)</f>
        <v>0</v>
      </c>
      <c r="AX43" s="188">
        <f t="shared" si="5"/>
        <v>35</v>
      </c>
      <c r="AY43" s="188">
        <f t="shared" si="6"/>
        <v>35</v>
      </c>
      <c r="AZ43" s="188">
        <f t="shared" si="7"/>
        <v>35</v>
      </c>
      <c r="BA43" s="188">
        <f t="shared" si="8"/>
        <v>35</v>
      </c>
      <c r="BB43" s="188"/>
      <c r="BC43" s="189">
        <f t="shared" si="9"/>
        <v>35</v>
      </c>
      <c r="BD43" s="124" t="b">
        <f t="shared" si="10"/>
        <v>1</v>
      </c>
      <c r="BE43" s="124" t="b">
        <f t="shared" si="11"/>
        <v>1</v>
      </c>
      <c r="BF43" s="124" t="str">
        <f t="shared" si="12"/>
        <v/>
      </c>
      <c r="BG43" s="79" t="str">
        <f t="shared" si="13"/>
        <v/>
      </c>
    </row>
    <row r="44" spans="1:64" ht="28.35" customHeight="1">
      <c r="A44" s="22">
        <v>4</v>
      </c>
      <c r="B44" s="282"/>
      <c r="C44" s="283"/>
      <c r="D44" s="283"/>
      <c r="E44" s="283"/>
      <c r="F44" s="284"/>
      <c r="G44" s="190"/>
      <c r="H44" s="183"/>
      <c r="I44" s="183"/>
      <c r="J44" s="183"/>
      <c r="K44" s="183"/>
      <c r="L44" s="183"/>
      <c r="M44" s="183"/>
      <c r="N44" s="183"/>
      <c r="O44" s="183"/>
      <c r="P44" s="183"/>
      <c r="Q44" s="183"/>
      <c r="R44" s="191"/>
      <c r="S44" s="183"/>
      <c r="T44" s="183"/>
      <c r="U44" s="183"/>
      <c r="V44" s="183"/>
      <c r="W44" s="183"/>
      <c r="X44" s="183"/>
      <c r="Y44" s="183"/>
      <c r="Z44" s="183"/>
      <c r="AA44" s="192"/>
      <c r="AB44" s="193"/>
      <c r="AC44" s="193"/>
      <c r="AD44" s="193"/>
      <c r="AE44" s="193"/>
      <c r="AF44" s="193"/>
      <c r="AG44" s="193"/>
      <c r="AH44" s="193"/>
      <c r="AI44" s="194"/>
      <c r="AJ44" s="238"/>
      <c r="AK44" s="239"/>
      <c r="AL44" s="239"/>
      <c r="AM44" s="240"/>
      <c r="AN44" s="243"/>
      <c r="AO44" s="244"/>
      <c r="AP44" s="244"/>
      <c r="AQ44" s="244"/>
      <c r="AR44" s="244"/>
      <c r="AS44" s="244"/>
      <c r="AT44" s="247"/>
      <c r="AU44" s="115"/>
      <c r="AV44" s="115"/>
      <c r="AW44" s="187">
        <f>IF('Page 2 calculation'!X9="error",IF(Language!$G$2="english","Please complete entries in required-entry fields","Veuillez entrer les informations complètes dans les champs requis"),'Page 2 calculation'!G9)</f>
        <v>0</v>
      </c>
      <c r="AX44" s="188">
        <f t="shared" si="5"/>
        <v>35</v>
      </c>
      <c r="AY44" s="188">
        <f t="shared" si="6"/>
        <v>35</v>
      </c>
      <c r="AZ44" s="188">
        <f t="shared" si="7"/>
        <v>35</v>
      </c>
      <c r="BA44" s="188">
        <f t="shared" si="8"/>
        <v>35</v>
      </c>
      <c r="BB44" s="188"/>
      <c r="BC44" s="189">
        <f t="shared" si="9"/>
        <v>35</v>
      </c>
      <c r="BD44" s="124" t="b">
        <f t="shared" si="10"/>
        <v>1</v>
      </c>
      <c r="BE44" s="124" t="b">
        <f t="shared" si="11"/>
        <v>1</v>
      </c>
      <c r="BF44" s="124" t="str">
        <f t="shared" si="12"/>
        <v/>
      </c>
      <c r="BG44" s="79" t="str">
        <f t="shared" si="13"/>
        <v/>
      </c>
    </row>
    <row r="45" spans="1:64" ht="28.35" customHeight="1">
      <c r="A45" s="22">
        <v>5</v>
      </c>
      <c r="B45" s="282"/>
      <c r="C45" s="283"/>
      <c r="D45" s="283"/>
      <c r="E45" s="283"/>
      <c r="F45" s="284"/>
      <c r="G45" s="190"/>
      <c r="H45" s="183"/>
      <c r="I45" s="183"/>
      <c r="J45" s="183"/>
      <c r="K45" s="183"/>
      <c r="L45" s="183"/>
      <c r="M45" s="183"/>
      <c r="N45" s="183"/>
      <c r="O45" s="183"/>
      <c r="P45" s="183"/>
      <c r="Q45" s="183"/>
      <c r="R45" s="191"/>
      <c r="S45" s="183"/>
      <c r="T45" s="183"/>
      <c r="U45" s="183"/>
      <c r="V45" s="183"/>
      <c r="W45" s="183"/>
      <c r="X45" s="183"/>
      <c r="Y45" s="183"/>
      <c r="Z45" s="183"/>
      <c r="AA45" s="192"/>
      <c r="AB45" s="193"/>
      <c r="AC45" s="193"/>
      <c r="AD45" s="193"/>
      <c r="AE45" s="193"/>
      <c r="AF45" s="193"/>
      <c r="AG45" s="193"/>
      <c r="AH45" s="193"/>
      <c r="AI45" s="194"/>
      <c r="AJ45" s="238"/>
      <c r="AK45" s="239"/>
      <c r="AL45" s="239"/>
      <c r="AM45" s="240"/>
      <c r="AN45" s="243"/>
      <c r="AO45" s="244"/>
      <c r="AP45" s="244"/>
      <c r="AQ45" s="244"/>
      <c r="AR45" s="244"/>
      <c r="AS45" s="244"/>
      <c r="AT45" s="247"/>
      <c r="AU45" s="115"/>
      <c r="AV45" s="116"/>
      <c r="AW45" s="187">
        <f>IF('Page 2 calculation'!X10="error",IF(Language!$G$2="english","Please complete entries in required-entry fields","Veuillez entrer les informations complètes dans les champs requis"),'Page 2 calculation'!G10)</f>
        <v>0</v>
      </c>
      <c r="AX45" s="188">
        <f t="shared" si="5"/>
        <v>35</v>
      </c>
      <c r="AY45" s="188">
        <f t="shared" si="6"/>
        <v>35</v>
      </c>
      <c r="AZ45" s="188">
        <f t="shared" si="7"/>
        <v>35</v>
      </c>
      <c r="BA45" s="188">
        <f t="shared" si="8"/>
        <v>35</v>
      </c>
      <c r="BB45" s="188"/>
      <c r="BC45" s="189">
        <f t="shared" si="9"/>
        <v>35</v>
      </c>
      <c r="BD45" s="124" t="b">
        <f t="shared" si="10"/>
        <v>1</v>
      </c>
      <c r="BE45" s="124" t="b">
        <f t="shared" si="11"/>
        <v>1</v>
      </c>
      <c r="BF45" s="124" t="str">
        <f t="shared" si="12"/>
        <v/>
      </c>
      <c r="BG45" s="79" t="str">
        <f t="shared" si="13"/>
        <v/>
      </c>
    </row>
    <row r="46" spans="1:64" ht="28.35" customHeight="1">
      <c r="A46" s="22">
        <v>6</v>
      </c>
      <c r="B46" s="282"/>
      <c r="C46" s="283"/>
      <c r="D46" s="283"/>
      <c r="E46" s="283"/>
      <c r="F46" s="284"/>
      <c r="G46" s="190"/>
      <c r="H46" s="183"/>
      <c r="I46" s="183"/>
      <c r="J46" s="183"/>
      <c r="K46" s="183"/>
      <c r="L46" s="183"/>
      <c r="M46" s="183"/>
      <c r="N46" s="183"/>
      <c r="O46" s="183"/>
      <c r="P46" s="183"/>
      <c r="Q46" s="183"/>
      <c r="R46" s="191"/>
      <c r="S46" s="183"/>
      <c r="T46" s="183"/>
      <c r="U46" s="183"/>
      <c r="V46" s="183"/>
      <c r="W46" s="183"/>
      <c r="X46" s="183"/>
      <c r="Y46" s="183"/>
      <c r="Z46" s="183"/>
      <c r="AA46" s="192"/>
      <c r="AB46" s="193"/>
      <c r="AC46" s="193"/>
      <c r="AD46" s="193"/>
      <c r="AE46" s="193"/>
      <c r="AF46" s="193"/>
      <c r="AG46" s="193"/>
      <c r="AH46" s="193"/>
      <c r="AI46" s="194"/>
      <c r="AJ46" s="238"/>
      <c r="AK46" s="239"/>
      <c r="AL46" s="239"/>
      <c r="AM46" s="240"/>
      <c r="AN46" s="243"/>
      <c r="AO46" s="244"/>
      <c r="AP46" s="244"/>
      <c r="AQ46" s="244"/>
      <c r="AR46" s="244"/>
      <c r="AS46" s="244"/>
      <c r="AT46" s="247"/>
      <c r="AU46" s="115"/>
      <c r="AV46" s="116"/>
      <c r="AW46" s="187">
        <f>IF('Page 2 calculation'!X11="error",IF(Language!$G$2="english","Please complete entries in required-entry fields","Veuillez entrer les informations complètes dans les champs requis"),'Page 2 calculation'!G11)</f>
        <v>0</v>
      </c>
      <c r="AX46" s="188">
        <f t="shared" si="5"/>
        <v>35</v>
      </c>
      <c r="AY46" s="188">
        <f t="shared" si="6"/>
        <v>35</v>
      </c>
      <c r="AZ46" s="188">
        <f t="shared" si="7"/>
        <v>35</v>
      </c>
      <c r="BA46" s="188">
        <f t="shared" si="8"/>
        <v>35</v>
      </c>
      <c r="BB46" s="188"/>
      <c r="BC46" s="189">
        <f t="shared" si="9"/>
        <v>35</v>
      </c>
      <c r="BD46" s="124" t="b">
        <f t="shared" si="10"/>
        <v>1</v>
      </c>
      <c r="BE46" s="124" t="b">
        <f t="shared" si="11"/>
        <v>1</v>
      </c>
      <c r="BF46" s="124" t="str">
        <f t="shared" si="12"/>
        <v/>
      </c>
      <c r="BG46" s="79" t="str">
        <f t="shared" si="13"/>
        <v/>
      </c>
    </row>
    <row r="47" spans="1:64" ht="28.35" customHeight="1">
      <c r="A47" s="22">
        <v>7</v>
      </c>
      <c r="B47" s="282"/>
      <c r="C47" s="283"/>
      <c r="D47" s="283"/>
      <c r="E47" s="283"/>
      <c r="F47" s="284"/>
      <c r="G47" s="190"/>
      <c r="H47" s="183"/>
      <c r="I47" s="183"/>
      <c r="J47" s="183"/>
      <c r="K47" s="183"/>
      <c r="L47" s="183"/>
      <c r="M47" s="183"/>
      <c r="N47" s="183"/>
      <c r="O47" s="183"/>
      <c r="P47" s="183"/>
      <c r="Q47" s="183"/>
      <c r="R47" s="191"/>
      <c r="S47" s="183"/>
      <c r="T47" s="183"/>
      <c r="U47" s="183"/>
      <c r="V47" s="183"/>
      <c r="W47" s="183"/>
      <c r="X47" s="183"/>
      <c r="Y47" s="183"/>
      <c r="Z47" s="183"/>
      <c r="AA47" s="192"/>
      <c r="AB47" s="193"/>
      <c r="AC47" s="193"/>
      <c r="AD47" s="193"/>
      <c r="AE47" s="193"/>
      <c r="AF47" s="193"/>
      <c r="AG47" s="193"/>
      <c r="AH47" s="193"/>
      <c r="AI47" s="194"/>
      <c r="AJ47" s="238"/>
      <c r="AK47" s="239"/>
      <c r="AL47" s="239"/>
      <c r="AM47" s="240"/>
      <c r="AN47" s="243"/>
      <c r="AO47" s="244"/>
      <c r="AP47" s="244"/>
      <c r="AQ47" s="244"/>
      <c r="AR47" s="244"/>
      <c r="AS47" s="244"/>
      <c r="AT47" s="247"/>
      <c r="AU47" s="115"/>
      <c r="AV47" s="116"/>
      <c r="AW47" s="187">
        <f>IF('Page 2 calculation'!X12="error",IF(Language!$G$2="english","Please complete entries in required-entry fields","Veuillez entrer les informations complètes dans les champs requis"),'Page 2 calculation'!G12)</f>
        <v>0</v>
      </c>
      <c r="AX47" s="188">
        <f t="shared" si="5"/>
        <v>35</v>
      </c>
      <c r="AY47" s="188">
        <f t="shared" si="6"/>
        <v>35</v>
      </c>
      <c r="AZ47" s="188">
        <f t="shared" si="7"/>
        <v>35</v>
      </c>
      <c r="BA47" s="188">
        <f t="shared" si="8"/>
        <v>35</v>
      </c>
      <c r="BB47" s="188"/>
      <c r="BC47" s="189">
        <f t="shared" si="9"/>
        <v>35</v>
      </c>
      <c r="BD47" s="124" t="b">
        <f t="shared" si="10"/>
        <v>1</v>
      </c>
      <c r="BE47" s="124" t="b">
        <f t="shared" si="11"/>
        <v>1</v>
      </c>
      <c r="BF47" s="124" t="str">
        <f t="shared" si="12"/>
        <v/>
      </c>
      <c r="BG47" s="79" t="str">
        <f t="shared" si="13"/>
        <v/>
      </c>
    </row>
    <row r="48" spans="1:64" ht="28.35" customHeight="1">
      <c r="A48" s="22">
        <v>8</v>
      </c>
      <c r="B48" s="282"/>
      <c r="C48" s="283"/>
      <c r="D48" s="283"/>
      <c r="E48" s="283"/>
      <c r="F48" s="284"/>
      <c r="G48" s="190"/>
      <c r="H48" s="183"/>
      <c r="I48" s="183"/>
      <c r="J48" s="183"/>
      <c r="K48" s="183"/>
      <c r="L48" s="183"/>
      <c r="M48" s="183"/>
      <c r="N48" s="183"/>
      <c r="O48" s="183"/>
      <c r="P48" s="183"/>
      <c r="Q48" s="183"/>
      <c r="R48" s="191"/>
      <c r="S48" s="183"/>
      <c r="T48" s="183"/>
      <c r="U48" s="183"/>
      <c r="V48" s="183"/>
      <c r="W48" s="183"/>
      <c r="X48" s="183"/>
      <c r="Y48" s="183"/>
      <c r="Z48" s="183"/>
      <c r="AA48" s="192"/>
      <c r="AB48" s="193"/>
      <c r="AC48" s="193"/>
      <c r="AD48" s="193"/>
      <c r="AE48" s="193"/>
      <c r="AF48" s="193"/>
      <c r="AG48" s="193"/>
      <c r="AH48" s="193"/>
      <c r="AI48" s="194"/>
      <c r="AJ48" s="238"/>
      <c r="AK48" s="239"/>
      <c r="AL48" s="239"/>
      <c r="AM48" s="240"/>
      <c r="AN48" s="243"/>
      <c r="AO48" s="244"/>
      <c r="AP48" s="244"/>
      <c r="AQ48" s="244"/>
      <c r="AR48" s="244"/>
      <c r="AS48" s="244"/>
      <c r="AT48" s="247"/>
      <c r="AU48" s="115"/>
      <c r="AV48" s="116"/>
      <c r="AW48" s="187">
        <f>IF('Page 2 calculation'!X13="error",IF(Language!$G$2="english","Please complete entries in required-entry fields","Veuillez entrer les informations complètes dans les champs requis"),'Page 2 calculation'!G13)</f>
        <v>0</v>
      </c>
      <c r="AX48" s="188">
        <f t="shared" si="5"/>
        <v>35</v>
      </c>
      <c r="AY48" s="188">
        <f t="shared" si="6"/>
        <v>35</v>
      </c>
      <c r="AZ48" s="188">
        <f t="shared" si="7"/>
        <v>35</v>
      </c>
      <c r="BA48" s="188">
        <f t="shared" si="8"/>
        <v>35</v>
      </c>
      <c r="BB48" s="188"/>
      <c r="BC48" s="189">
        <f t="shared" si="9"/>
        <v>35</v>
      </c>
      <c r="BD48" s="124" t="b">
        <f t="shared" si="10"/>
        <v>1</v>
      </c>
      <c r="BE48" s="124" t="b">
        <f t="shared" si="11"/>
        <v>1</v>
      </c>
      <c r="BF48" s="124" t="str">
        <f t="shared" si="12"/>
        <v/>
      </c>
      <c r="BG48" s="79" t="str">
        <f t="shared" si="13"/>
        <v/>
      </c>
    </row>
    <row r="49" spans="1:59" ht="28.35" customHeight="1">
      <c r="A49" s="22">
        <v>9</v>
      </c>
      <c r="B49" s="282"/>
      <c r="C49" s="283"/>
      <c r="D49" s="283"/>
      <c r="E49" s="283"/>
      <c r="F49" s="284"/>
      <c r="G49" s="190"/>
      <c r="H49" s="183"/>
      <c r="I49" s="183"/>
      <c r="J49" s="183"/>
      <c r="K49" s="183"/>
      <c r="L49" s="183"/>
      <c r="M49" s="183"/>
      <c r="N49" s="183"/>
      <c r="O49" s="183"/>
      <c r="P49" s="183"/>
      <c r="Q49" s="183"/>
      <c r="R49" s="191"/>
      <c r="S49" s="183"/>
      <c r="T49" s="183"/>
      <c r="U49" s="183"/>
      <c r="V49" s="183"/>
      <c r="W49" s="183"/>
      <c r="X49" s="183"/>
      <c r="Y49" s="183"/>
      <c r="Z49" s="183"/>
      <c r="AA49" s="192"/>
      <c r="AB49" s="193"/>
      <c r="AC49" s="193"/>
      <c r="AD49" s="193"/>
      <c r="AE49" s="193"/>
      <c r="AF49" s="193"/>
      <c r="AG49" s="193"/>
      <c r="AH49" s="193"/>
      <c r="AI49" s="194"/>
      <c r="AJ49" s="238"/>
      <c r="AK49" s="239"/>
      <c r="AL49" s="239"/>
      <c r="AM49" s="240"/>
      <c r="AN49" s="243"/>
      <c r="AO49" s="244"/>
      <c r="AP49" s="244"/>
      <c r="AQ49" s="244"/>
      <c r="AR49" s="244"/>
      <c r="AS49" s="244"/>
      <c r="AT49" s="247"/>
      <c r="AU49" s="115"/>
      <c r="AV49" s="116"/>
      <c r="AW49" s="187">
        <f>IF('Page 2 calculation'!X14="error",IF(Language!$G$2="english","Please complete entries in required-entry fields","Veuillez entrer les informations complètes dans les champs requis"),'Page 2 calculation'!G14)</f>
        <v>0</v>
      </c>
      <c r="AX49" s="188">
        <f t="shared" si="5"/>
        <v>35</v>
      </c>
      <c r="AY49" s="188">
        <f t="shared" si="6"/>
        <v>35</v>
      </c>
      <c r="AZ49" s="188">
        <f t="shared" si="7"/>
        <v>35</v>
      </c>
      <c r="BA49" s="188">
        <f t="shared" si="8"/>
        <v>35</v>
      </c>
      <c r="BB49" s="188"/>
      <c r="BC49" s="189">
        <f t="shared" si="9"/>
        <v>35</v>
      </c>
      <c r="BD49" s="124" t="b">
        <f t="shared" si="10"/>
        <v>1</v>
      </c>
      <c r="BE49" s="124" t="b">
        <f t="shared" si="11"/>
        <v>1</v>
      </c>
      <c r="BF49" s="124" t="str">
        <f t="shared" si="12"/>
        <v/>
      </c>
      <c r="BG49" s="79" t="str">
        <f t="shared" si="13"/>
        <v/>
      </c>
    </row>
    <row r="50" spans="1:59" ht="28.35" customHeight="1">
      <c r="A50" s="22">
        <v>10</v>
      </c>
      <c r="B50" s="282"/>
      <c r="C50" s="283"/>
      <c r="D50" s="283"/>
      <c r="E50" s="283"/>
      <c r="F50" s="284"/>
      <c r="G50" s="190"/>
      <c r="H50" s="183"/>
      <c r="I50" s="183"/>
      <c r="J50" s="183"/>
      <c r="K50" s="183"/>
      <c r="L50" s="183"/>
      <c r="M50" s="183"/>
      <c r="N50" s="183"/>
      <c r="O50" s="183"/>
      <c r="P50" s="183"/>
      <c r="Q50" s="183"/>
      <c r="R50" s="191"/>
      <c r="S50" s="183"/>
      <c r="T50" s="183"/>
      <c r="U50" s="183"/>
      <c r="V50" s="183"/>
      <c r="W50" s="183"/>
      <c r="X50" s="183"/>
      <c r="Y50" s="183"/>
      <c r="Z50" s="183"/>
      <c r="AA50" s="192"/>
      <c r="AB50" s="193"/>
      <c r="AC50" s="193"/>
      <c r="AD50" s="193"/>
      <c r="AE50" s="193"/>
      <c r="AF50" s="193"/>
      <c r="AG50" s="193"/>
      <c r="AH50" s="193"/>
      <c r="AI50" s="194"/>
      <c r="AJ50" s="238"/>
      <c r="AK50" s="239"/>
      <c r="AL50" s="239"/>
      <c r="AM50" s="240"/>
      <c r="AN50" s="243"/>
      <c r="AO50" s="244"/>
      <c r="AP50" s="244"/>
      <c r="AQ50" s="244"/>
      <c r="AR50" s="244"/>
      <c r="AS50" s="244"/>
      <c r="AT50" s="247"/>
      <c r="AU50" s="115"/>
      <c r="AV50" s="116"/>
      <c r="AW50" s="187">
        <f>IF('Page 2 calculation'!X15="error",IF(Language!$G$2="english","Please complete entries in required-entry fields","Veuillez entrer les informations complètes dans les champs requis"),'Page 2 calculation'!G15)</f>
        <v>0</v>
      </c>
      <c r="AX50" s="188">
        <f t="shared" si="5"/>
        <v>35</v>
      </c>
      <c r="AY50" s="188">
        <f t="shared" si="6"/>
        <v>35</v>
      </c>
      <c r="AZ50" s="188">
        <f t="shared" si="7"/>
        <v>35</v>
      </c>
      <c r="BA50" s="188">
        <f t="shared" si="8"/>
        <v>35</v>
      </c>
      <c r="BB50" s="188"/>
      <c r="BC50" s="189">
        <f t="shared" si="9"/>
        <v>35</v>
      </c>
      <c r="BD50" s="124" t="b">
        <f t="shared" si="10"/>
        <v>1</v>
      </c>
      <c r="BE50" s="124" t="b">
        <f t="shared" si="11"/>
        <v>1</v>
      </c>
      <c r="BF50" s="124" t="str">
        <f t="shared" si="12"/>
        <v/>
      </c>
      <c r="BG50" s="79" t="str">
        <f t="shared" si="13"/>
        <v/>
      </c>
    </row>
    <row r="51" spans="1:59" ht="28.35" customHeight="1">
      <c r="A51" s="22">
        <v>11</v>
      </c>
      <c r="B51" s="282"/>
      <c r="C51" s="283"/>
      <c r="D51" s="283"/>
      <c r="E51" s="283"/>
      <c r="F51" s="284"/>
      <c r="G51" s="190"/>
      <c r="H51" s="183"/>
      <c r="I51" s="183"/>
      <c r="J51" s="183"/>
      <c r="K51" s="183"/>
      <c r="L51" s="183"/>
      <c r="M51" s="183"/>
      <c r="N51" s="183"/>
      <c r="O51" s="183"/>
      <c r="P51" s="183"/>
      <c r="Q51" s="183"/>
      <c r="R51" s="191"/>
      <c r="S51" s="183"/>
      <c r="T51" s="183"/>
      <c r="U51" s="183"/>
      <c r="V51" s="183"/>
      <c r="W51" s="183"/>
      <c r="X51" s="183"/>
      <c r="Y51" s="183"/>
      <c r="Z51" s="183"/>
      <c r="AA51" s="192"/>
      <c r="AB51" s="193"/>
      <c r="AC51" s="193"/>
      <c r="AD51" s="193"/>
      <c r="AE51" s="193"/>
      <c r="AF51" s="193"/>
      <c r="AG51" s="193"/>
      <c r="AH51" s="193"/>
      <c r="AI51" s="194"/>
      <c r="AJ51" s="238"/>
      <c r="AK51" s="239"/>
      <c r="AL51" s="239"/>
      <c r="AM51" s="240"/>
      <c r="AN51" s="243"/>
      <c r="AO51" s="244"/>
      <c r="AP51" s="244"/>
      <c r="AQ51" s="244"/>
      <c r="AR51" s="244"/>
      <c r="AS51" s="244"/>
      <c r="AT51" s="247"/>
      <c r="AU51" s="115"/>
      <c r="AV51" s="116"/>
      <c r="AW51" s="187">
        <f>IF('Page 2 calculation'!X16="error",IF(Language!$G$2="english","Please complete entries in required-entry fields","Veuillez entrer les informations complètes dans les champs requis"),'Page 2 calculation'!G16)</f>
        <v>0</v>
      </c>
      <c r="AX51" s="188">
        <f t="shared" si="5"/>
        <v>35</v>
      </c>
      <c r="AY51" s="188">
        <f t="shared" si="6"/>
        <v>35</v>
      </c>
      <c r="AZ51" s="188">
        <f t="shared" si="7"/>
        <v>35</v>
      </c>
      <c r="BA51" s="188">
        <f t="shared" si="8"/>
        <v>35</v>
      </c>
      <c r="BB51" s="188"/>
      <c r="BC51" s="189">
        <f t="shared" si="9"/>
        <v>35</v>
      </c>
      <c r="BD51" s="124" t="b">
        <f t="shared" si="10"/>
        <v>1</v>
      </c>
      <c r="BE51" s="124" t="b">
        <f t="shared" si="11"/>
        <v>1</v>
      </c>
      <c r="BF51" s="124" t="str">
        <f t="shared" si="12"/>
        <v/>
      </c>
      <c r="BG51" s="79" t="str">
        <f t="shared" si="13"/>
        <v/>
      </c>
    </row>
    <row r="52" spans="1:59" ht="28.35" customHeight="1">
      <c r="A52" s="22">
        <v>12</v>
      </c>
      <c r="B52" s="282"/>
      <c r="C52" s="283"/>
      <c r="D52" s="283"/>
      <c r="E52" s="283"/>
      <c r="F52" s="284"/>
      <c r="G52" s="190"/>
      <c r="H52" s="183"/>
      <c r="I52" s="183"/>
      <c r="J52" s="183"/>
      <c r="K52" s="183"/>
      <c r="L52" s="183"/>
      <c r="M52" s="183"/>
      <c r="N52" s="183"/>
      <c r="O52" s="183"/>
      <c r="P52" s="183"/>
      <c r="Q52" s="183"/>
      <c r="R52" s="191"/>
      <c r="S52" s="183"/>
      <c r="T52" s="183"/>
      <c r="U52" s="183"/>
      <c r="V52" s="183"/>
      <c r="W52" s="183"/>
      <c r="X52" s="183"/>
      <c r="Y52" s="183"/>
      <c r="Z52" s="183"/>
      <c r="AA52" s="192"/>
      <c r="AB52" s="193"/>
      <c r="AC52" s="193"/>
      <c r="AD52" s="193"/>
      <c r="AE52" s="193"/>
      <c r="AF52" s="193"/>
      <c r="AG52" s="193"/>
      <c r="AH52" s="193"/>
      <c r="AI52" s="194"/>
      <c r="AJ52" s="238"/>
      <c r="AK52" s="239"/>
      <c r="AL52" s="239"/>
      <c r="AM52" s="240"/>
      <c r="AN52" s="243"/>
      <c r="AO52" s="244"/>
      <c r="AP52" s="244"/>
      <c r="AQ52" s="244"/>
      <c r="AR52" s="244"/>
      <c r="AS52" s="244"/>
      <c r="AT52" s="247"/>
      <c r="AU52" s="115"/>
      <c r="AV52" s="116"/>
      <c r="AW52" s="187">
        <f>IF('Page 2 calculation'!X17="error",IF(Language!$G$2="english","Please complete entries in required-entry fields","Veuillez entrer les informations complètes dans les champs requis"),'Page 2 calculation'!G17)</f>
        <v>0</v>
      </c>
      <c r="AX52" s="188">
        <f t="shared" si="5"/>
        <v>35</v>
      </c>
      <c r="AY52" s="188">
        <f t="shared" si="6"/>
        <v>35</v>
      </c>
      <c r="AZ52" s="188">
        <f t="shared" si="7"/>
        <v>35</v>
      </c>
      <c r="BA52" s="188">
        <f t="shared" si="8"/>
        <v>35</v>
      </c>
      <c r="BB52" s="188"/>
      <c r="BC52" s="189">
        <f t="shared" si="9"/>
        <v>35</v>
      </c>
      <c r="BD52" s="124" t="b">
        <f t="shared" si="10"/>
        <v>1</v>
      </c>
      <c r="BE52" s="124" t="b">
        <f t="shared" si="11"/>
        <v>1</v>
      </c>
      <c r="BF52" s="124" t="str">
        <f t="shared" si="12"/>
        <v/>
      </c>
      <c r="BG52" s="79" t="str">
        <f t="shared" si="13"/>
        <v/>
      </c>
    </row>
    <row r="53" spans="1:59" ht="28.35" customHeight="1">
      <c r="A53" s="22">
        <v>13</v>
      </c>
      <c r="B53" s="285"/>
      <c r="C53" s="286"/>
      <c r="D53" s="286"/>
      <c r="E53" s="286"/>
      <c r="F53" s="287"/>
      <c r="G53" s="190"/>
      <c r="H53" s="183"/>
      <c r="I53" s="183"/>
      <c r="J53" s="183"/>
      <c r="K53" s="183"/>
      <c r="L53" s="183"/>
      <c r="M53" s="183"/>
      <c r="N53" s="183"/>
      <c r="O53" s="183"/>
      <c r="P53" s="183"/>
      <c r="Q53" s="183"/>
      <c r="R53" s="191"/>
      <c r="S53" s="183"/>
      <c r="T53" s="183"/>
      <c r="U53" s="183"/>
      <c r="V53" s="183"/>
      <c r="W53" s="183"/>
      <c r="X53" s="183"/>
      <c r="Y53" s="183"/>
      <c r="Z53" s="183"/>
      <c r="AA53" s="192"/>
      <c r="AB53" s="193"/>
      <c r="AC53" s="193"/>
      <c r="AD53" s="193"/>
      <c r="AE53" s="193"/>
      <c r="AF53" s="193"/>
      <c r="AG53" s="193"/>
      <c r="AH53" s="193"/>
      <c r="AI53" s="194"/>
      <c r="AJ53" s="238"/>
      <c r="AK53" s="239"/>
      <c r="AL53" s="239"/>
      <c r="AM53" s="240"/>
      <c r="AN53" s="243"/>
      <c r="AO53" s="244"/>
      <c r="AP53" s="244"/>
      <c r="AQ53" s="244"/>
      <c r="AR53" s="244"/>
      <c r="AS53" s="244"/>
      <c r="AT53" s="247"/>
      <c r="AU53" s="115"/>
      <c r="AV53" s="116"/>
      <c r="AW53" s="187">
        <f>IF('Page 2 calculation'!X18="error",IF(Language!$G$2="english","Please complete entries in required-entry fields","Veuillez entrer les informations complètes dans les champs requis"),'Page 2 calculation'!G18)</f>
        <v>0</v>
      </c>
      <c r="AX53" s="188">
        <f t="shared" si="5"/>
        <v>35</v>
      </c>
      <c r="AY53" s="188">
        <f t="shared" si="6"/>
        <v>35</v>
      </c>
      <c r="AZ53" s="188">
        <f t="shared" si="7"/>
        <v>35</v>
      </c>
      <c r="BA53" s="188">
        <f t="shared" si="8"/>
        <v>35</v>
      </c>
      <c r="BB53" s="188"/>
      <c r="BC53" s="189">
        <f t="shared" si="9"/>
        <v>35</v>
      </c>
      <c r="BD53" s="124" t="b">
        <f t="shared" si="10"/>
        <v>1</v>
      </c>
      <c r="BE53" s="124" t="b">
        <f t="shared" si="11"/>
        <v>1</v>
      </c>
      <c r="BF53" s="124" t="str">
        <f t="shared" si="12"/>
        <v/>
      </c>
      <c r="BG53" s="79" t="str">
        <f t="shared" si="13"/>
        <v/>
      </c>
    </row>
    <row r="54" spans="1:59" ht="28.35" customHeight="1">
      <c r="A54" s="22">
        <v>14</v>
      </c>
      <c r="B54" s="285"/>
      <c r="C54" s="286"/>
      <c r="D54" s="286"/>
      <c r="E54" s="286"/>
      <c r="F54" s="287"/>
      <c r="G54" s="190"/>
      <c r="H54" s="183"/>
      <c r="I54" s="183"/>
      <c r="J54" s="183"/>
      <c r="K54" s="183"/>
      <c r="L54" s="183"/>
      <c r="M54" s="183"/>
      <c r="N54" s="183"/>
      <c r="O54" s="183"/>
      <c r="P54" s="183"/>
      <c r="Q54" s="183"/>
      <c r="R54" s="191"/>
      <c r="S54" s="183"/>
      <c r="T54" s="183"/>
      <c r="U54" s="183"/>
      <c r="V54" s="183"/>
      <c r="W54" s="183"/>
      <c r="X54" s="183"/>
      <c r="Y54" s="183"/>
      <c r="Z54" s="183"/>
      <c r="AA54" s="192"/>
      <c r="AB54" s="193"/>
      <c r="AC54" s="193"/>
      <c r="AD54" s="193"/>
      <c r="AE54" s="193"/>
      <c r="AF54" s="193"/>
      <c r="AG54" s="193"/>
      <c r="AH54" s="193"/>
      <c r="AI54" s="194"/>
      <c r="AJ54" s="238"/>
      <c r="AK54" s="239"/>
      <c r="AL54" s="239"/>
      <c r="AM54" s="240"/>
      <c r="AN54" s="243"/>
      <c r="AO54" s="244"/>
      <c r="AP54" s="244"/>
      <c r="AQ54" s="244"/>
      <c r="AR54" s="244"/>
      <c r="AS54" s="244"/>
      <c r="AT54" s="247"/>
      <c r="AU54" s="115"/>
      <c r="AV54" s="116"/>
      <c r="AW54" s="187">
        <f>IF('Page 2 calculation'!X19="error",IF(Language!$G$2="english","Please complete entries in required-entry fields","Veuillez entrer les informations complètes dans les champs requis"),'Page 2 calculation'!G19)</f>
        <v>0</v>
      </c>
      <c r="AX54" s="188">
        <f t="shared" si="5"/>
        <v>35</v>
      </c>
      <c r="AY54" s="188">
        <f t="shared" si="6"/>
        <v>35</v>
      </c>
      <c r="AZ54" s="188">
        <f t="shared" si="7"/>
        <v>35</v>
      </c>
      <c r="BA54" s="188">
        <f t="shared" si="8"/>
        <v>35</v>
      </c>
      <c r="BB54" s="188"/>
      <c r="BC54" s="189">
        <f t="shared" si="9"/>
        <v>35</v>
      </c>
      <c r="BD54" s="124" t="b">
        <f t="shared" si="10"/>
        <v>1</v>
      </c>
      <c r="BE54" s="124" t="b">
        <f t="shared" si="11"/>
        <v>1</v>
      </c>
      <c r="BF54" s="124" t="str">
        <f t="shared" si="12"/>
        <v/>
      </c>
      <c r="BG54" s="79" t="str">
        <f t="shared" si="13"/>
        <v/>
      </c>
    </row>
    <row r="55" spans="1:59" ht="28.35" customHeight="1">
      <c r="A55" s="22">
        <v>15</v>
      </c>
      <c r="B55" s="285"/>
      <c r="C55" s="286"/>
      <c r="D55" s="286"/>
      <c r="E55" s="286"/>
      <c r="F55" s="287"/>
      <c r="G55" s="190"/>
      <c r="H55" s="183"/>
      <c r="I55" s="183"/>
      <c r="J55" s="183"/>
      <c r="K55" s="183"/>
      <c r="L55" s="183"/>
      <c r="M55" s="183"/>
      <c r="N55" s="183"/>
      <c r="O55" s="183"/>
      <c r="P55" s="183"/>
      <c r="Q55" s="183"/>
      <c r="R55" s="191"/>
      <c r="S55" s="183"/>
      <c r="T55" s="183"/>
      <c r="U55" s="183"/>
      <c r="V55" s="183"/>
      <c r="W55" s="183"/>
      <c r="X55" s="183"/>
      <c r="Y55" s="183"/>
      <c r="Z55" s="183"/>
      <c r="AA55" s="192"/>
      <c r="AB55" s="193"/>
      <c r="AC55" s="193"/>
      <c r="AD55" s="193"/>
      <c r="AE55" s="193"/>
      <c r="AF55" s="193"/>
      <c r="AG55" s="193"/>
      <c r="AH55" s="193"/>
      <c r="AI55" s="194"/>
      <c r="AJ55" s="238"/>
      <c r="AK55" s="239"/>
      <c r="AL55" s="239"/>
      <c r="AM55" s="240"/>
      <c r="AN55" s="243"/>
      <c r="AO55" s="244"/>
      <c r="AP55" s="244"/>
      <c r="AQ55" s="244"/>
      <c r="AR55" s="244"/>
      <c r="AS55" s="244"/>
      <c r="AT55" s="247"/>
      <c r="AU55" s="115"/>
      <c r="AV55" s="116"/>
      <c r="AW55" s="187">
        <f>IF('Page 2 calculation'!X20="error",IF(Language!$G$2="english","Please complete entries in required-entry fields","Veuillez entrer les informations complètes dans les champs requis"),'Page 2 calculation'!G20)</f>
        <v>0</v>
      </c>
      <c r="AX55" s="188">
        <f t="shared" si="5"/>
        <v>35</v>
      </c>
      <c r="AY55" s="188">
        <f t="shared" si="6"/>
        <v>35</v>
      </c>
      <c r="AZ55" s="188">
        <f t="shared" si="7"/>
        <v>35</v>
      </c>
      <c r="BA55" s="188">
        <f t="shared" si="8"/>
        <v>35</v>
      </c>
      <c r="BB55" s="188"/>
      <c r="BC55" s="189">
        <f t="shared" si="9"/>
        <v>35</v>
      </c>
      <c r="BD55" s="124" t="b">
        <f t="shared" si="10"/>
        <v>1</v>
      </c>
      <c r="BE55" s="124" t="b">
        <f t="shared" si="11"/>
        <v>1</v>
      </c>
      <c r="BF55" s="124" t="str">
        <f t="shared" si="12"/>
        <v/>
      </c>
      <c r="BG55" s="79" t="str">
        <f t="shared" si="13"/>
        <v/>
      </c>
    </row>
    <row r="56" spans="1:59" ht="28.35" customHeight="1">
      <c r="A56" s="22">
        <v>16</v>
      </c>
      <c r="B56" s="285"/>
      <c r="C56" s="286"/>
      <c r="D56" s="286"/>
      <c r="E56" s="286"/>
      <c r="F56" s="287"/>
      <c r="G56" s="190"/>
      <c r="H56" s="183"/>
      <c r="I56" s="183"/>
      <c r="J56" s="183"/>
      <c r="K56" s="183"/>
      <c r="L56" s="183"/>
      <c r="M56" s="183"/>
      <c r="N56" s="183"/>
      <c r="O56" s="183"/>
      <c r="P56" s="183"/>
      <c r="Q56" s="183"/>
      <c r="R56" s="191"/>
      <c r="S56" s="183"/>
      <c r="T56" s="183"/>
      <c r="U56" s="183"/>
      <c r="V56" s="183"/>
      <c r="W56" s="183"/>
      <c r="X56" s="183"/>
      <c r="Y56" s="183"/>
      <c r="Z56" s="183"/>
      <c r="AA56" s="192"/>
      <c r="AB56" s="193"/>
      <c r="AC56" s="193"/>
      <c r="AD56" s="193"/>
      <c r="AE56" s="193"/>
      <c r="AF56" s="193"/>
      <c r="AG56" s="193"/>
      <c r="AH56" s="193"/>
      <c r="AI56" s="194"/>
      <c r="AJ56" s="238"/>
      <c r="AK56" s="239"/>
      <c r="AL56" s="239"/>
      <c r="AM56" s="240"/>
      <c r="AN56" s="272"/>
      <c r="AO56" s="254"/>
      <c r="AP56" s="254"/>
      <c r="AQ56" s="254"/>
      <c r="AR56" s="254"/>
      <c r="AS56" s="254"/>
      <c r="AT56" s="255"/>
      <c r="AU56" s="115"/>
      <c r="AV56" s="116"/>
      <c r="AW56" s="187">
        <f>IF('Page 2 calculation'!X21="error",IF(Language!$G$2="english","Please complete entries in required-entry fields","Veuillez entrer les informations complètes dans les champs requis"),'Page 2 calculation'!G21)</f>
        <v>0</v>
      </c>
      <c r="AX56" s="188">
        <f t="shared" si="5"/>
        <v>35</v>
      </c>
      <c r="AY56" s="188">
        <f t="shared" si="6"/>
        <v>35</v>
      </c>
      <c r="AZ56" s="188">
        <f t="shared" si="7"/>
        <v>35</v>
      </c>
      <c r="BA56" s="188">
        <f t="shared" si="8"/>
        <v>35</v>
      </c>
      <c r="BB56" s="188"/>
      <c r="BC56" s="189">
        <f t="shared" si="9"/>
        <v>35</v>
      </c>
      <c r="BD56" s="124" t="b">
        <f t="shared" si="10"/>
        <v>1</v>
      </c>
      <c r="BE56" s="124" t="b">
        <f t="shared" si="11"/>
        <v>1</v>
      </c>
      <c r="BF56" s="124" t="str">
        <f t="shared" si="12"/>
        <v/>
      </c>
      <c r="BG56" s="79" t="str">
        <f t="shared" si="13"/>
        <v/>
      </c>
    </row>
    <row r="57" spans="1:59" ht="15" customHeight="1">
      <c r="B57" s="151">
        <v>1</v>
      </c>
      <c r="C57" s="261" t="str">
        <f>IF('Page 2 calculation'!X22&gt;0,IF(Language!G2="English","Please complete entries in the required-entry fields","Veuillez entrer les informations complètes dans les champs requis"),IF(AND('Page 2 calculation'!G22='Page 2 calculation'!F4,OR('Page 2 calculation'!B2="4A2",'Page 2 calculation'!B2="4B1")),IF(Language!G2="English","A minimum annual licence fee of $60 applies","Les droits de licence minimums de 60 $ par an sont applicables"),""))</f>
        <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63"/>
      <c r="AV57" s="63"/>
      <c r="AW57" s="263">
        <f>IF('Page 2 calculation'!X22&gt;0,IF(Language!G2="English","error","erreur"),'Page 2 calculation'!G22)</f>
        <v>0</v>
      </c>
      <c r="AX57" s="264"/>
      <c r="AY57" s="264"/>
      <c r="AZ57" s="264"/>
      <c r="BA57" s="264"/>
      <c r="BB57" s="264"/>
      <c r="BC57" s="265"/>
    </row>
    <row r="58" spans="1:59">
      <c r="B58" s="273" t="str">
        <f>'page2 translations'!B15</f>
        <v xml:space="preserve">AUX FINS DE RÉPARTITION DES REDEVANCES, veuillez joindre la liste des œuvres musicales de chaque concert </v>
      </c>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93"/>
      <c r="BB58" s="94"/>
    </row>
    <row r="59" spans="1:59">
      <c r="B59" s="274" t="str">
        <f>'page2 translations'!B16</f>
        <v>Pour plus de 16 événements, veuillez utiliser d'autres formulaires</v>
      </c>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94"/>
      <c r="BB59" s="94"/>
    </row>
    <row r="60" spans="1:59" ht="18">
      <c r="B60" s="266" t="str">
        <f>'page4 translations'!B6</f>
        <v>Renseignement important</v>
      </c>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164"/>
    </row>
    <row r="61" spans="1:59" ht="16.5" customHeight="1">
      <c r="B61" s="95" t="str">
        <f>'page4 translations'!B17</f>
        <v>Où vont vos droits de license?</v>
      </c>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5"/>
      <c r="BA61" s="64"/>
      <c r="BB61" s="64"/>
      <c r="BC61" s="66"/>
    </row>
    <row r="62" spans="1:59" ht="15" customHeight="1">
      <c r="B62" s="38"/>
      <c r="T62" s="64"/>
      <c r="U62" s="64"/>
      <c r="V62" s="64"/>
      <c r="W62" s="268" t="str">
        <f>'page4 translations'!B7</f>
        <v>La SOCAN est une organisation sans but lucratif qui représente au Canada les droits d’exécution de millions de créateurs et éditeurs de musique canadiens et étrangers. La SOCAN est fière de jouer un rôle de chef de file en soutenant le succès à long terme de ses quelque 110 000 membres canadiens et plus ainsi que celui de l’industrie musicale canadienne. La SOCAN perçoit des droits de licence auprès de plus 48 000 entreprises d’un océan à l’autre et répartit les redevances entre ses membres et ceux de ses organisations affiliées autour du monde. La SOCAN répartit également entre ses membres les redevances d’utilisation de leur musique à travers le monde en collaboration avec ses sociétés affiliées.</v>
      </c>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row>
    <row r="63" spans="1:59" ht="15" customHeight="1">
      <c r="T63" s="64"/>
      <c r="U63" s="64"/>
      <c r="V63" s="64"/>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row>
    <row r="64" spans="1:59" ht="15" customHeight="1">
      <c r="B64" s="23" t="str">
        <f>'page4 translations'!B18</f>
        <v>Repartition de redevances de 2011</v>
      </c>
      <c r="C64" s="23"/>
      <c r="D64" s="23"/>
      <c r="E64" s="23"/>
      <c r="F64" s="23"/>
      <c r="G64" s="23"/>
      <c r="H64" s="23"/>
      <c r="I64" s="23"/>
      <c r="J64" s="23"/>
      <c r="T64" s="64"/>
      <c r="U64" s="64"/>
      <c r="V64" s="64"/>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row>
    <row r="65" spans="1:55" ht="15" customHeight="1">
      <c r="B65" s="23" t="str">
        <f>'page4 translations'!B19</f>
        <v>Frais diexploitation</v>
      </c>
      <c r="C65" s="23"/>
      <c r="D65" s="23"/>
      <c r="E65" s="23"/>
      <c r="F65" s="23"/>
      <c r="G65" s="23"/>
      <c r="H65" s="23"/>
      <c r="I65" s="23"/>
      <c r="J65" s="23"/>
      <c r="T65" s="64"/>
      <c r="U65" s="64"/>
      <c r="V65" s="64"/>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row>
    <row r="66" spans="1:55" ht="15" customHeight="1">
      <c r="T66" s="64"/>
      <c r="U66" s="64"/>
      <c r="V66" s="64"/>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row>
    <row r="67" spans="1:55" ht="15" customHeight="1">
      <c r="T67" s="64"/>
      <c r="U67" s="64"/>
      <c r="V67" s="64"/>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row>
    <row r="68" spans="1:55">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row>
    <row r="69" spans="1:55">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row>
    <row r="70" spans="1:55" ht="15.75">
      <c r="B70" s="67"/>
      <c r="C70" s="68"/>
      <c r="D70" s="68"/>
      <c r="E70" s="68"/>
      <c r="F70" s="68"/>
      <c r="G70" s="68"/>
      <c r="H70" s="68"/>
      <c r="I70" s="68"/>
      <c r="J70" s="68"/>
      <c r="K70" s="68"/>
      <c r="L70" s="68"/>
      <c r="M70" s="68"/>
      <c r="N70" s="68"/>
      <c r="O70" s="68"/>
      <c r="P70" s="68"/>
      <c r="Q70" s="68"/>
      <c r="R70" s="68"/>
      <c r="S70" s="68"/>
      <c r="T70" s="68"/>
      <c r="U70" s="68"/>
      <c r="V70" s="68"/>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row>
    <row r="71" spans="1:55" ht="16.5">
      <c r="A71" s="270" t="str">
        <f>'page4 translations'!B8</f>
        <v>Conditions générales</v>
      </c>
      <c r="B71" s="271"/>
      <c r="C71" s="271"/>
      <c r="D71" s="271"/>
      <c r="E71" s="271"/>
      <c r="F71" s="271"/>
      <c r="G71" s="271"/>
      <c r="H71" s="271"/>
      <c r="I71" s="271"/>
      <c r="J71" s="271"/>
      <c r="K71" s="271"/>
      <c r="L71" s="271"/>
      <c r="M71" s="271"/>
      <c r="N71" s="271"/>
      <c r="O71" s="271"/>
      <c r="P71" s="271"/>
      <c r="Q71" s="165"/>
      <c r="R71" s="165"/>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9"/>
      <c r="BA71" s="68"/>
      <c r="BB71" s="68"/>
    </row>
    <row r="72" spans="1:55" ht="15" customHeight="1">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1"/>
      <c r="BA72" s="70"/>
      <c r="BB72" s="70"/>
    </row>
    <row r="73" spans="1:55">
      <c r="A73" s="256" t="str">
        <f>'page4 translations'!B9</f>
        <v xml:space="preserve">Les dispositions qui régissent votre licence incluent celles décrites ci-dessous et celles apparaissant dans le tarif approuvé, dont les dispositions générales, tel qu’homologué par la Commission du droit d’auteur du Canada chaque année (collectivement le « tarif »). Pour toute question au sujet de ces conditions, veuillez nous contacter.  </v>
      </c>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56"/>
    </row>
    <row r="74" spans="1:55" ht="21.75" customHeight="1">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6"/>
      <c r="BA74" s="256"/>
      <c r="BB74" s="256"/>
      <c r="BC74" s="256"/>
    </row>
    <row r="75" spans="1:55" ht="14.1" customHeight="1">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56"/>
      <c r="BB75" s="256"/>
      <c r="BC75" s="256"/>
    </row>
    <row r="76" spans="1:55" ht="14.1" customHeight="1">
      <c r="A76" s="72">
        <v>1</v>
      </c>
      <c r="B76" s="165"/>
      <c r="C76" s="248" t="str">
        <f>'page4 translations'!B10</f>
        <v>Dans ce formulaire, vous, votre et le titulaire de licence désignent la personne ou l’entreprise qui présente une demande de licence ou une déclaration annuelle. Nous, notre et la SOCAN désignent la Société canadienne des auteurs, compositeurs et éditeurs de musique. Le mot œuvre désigne toute œuvre musicale du répertoire de la SOCAN.</v>
      </c>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row>
    <row r="77" spans="1:55" ht="19.5" customHeight="1">
      <c r="A77" s="72"/>
      <c r="B77" s="73"/>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row>
    <row r="78" spans="1:55" ht="6" customHeight="1">
      <c r="A78" s="72"/>
      <c r="B78" s="73"/>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5"/>
      <c r="BA78" s="74"/>
      <c r="BB78" s="74"/>
    </row>
    <row r="79" spans="1:55" ht="15.75">
      <c r="A79" s="72">
        <v>2</v>
      </c>
      <c r="B79" s="76"/>
      <c r="C79" s="288" t="str">
        <f>'page4 translations'!B11</f>
        <v>Vous pouvez obtenir un exemplaire de tout tarif de la SOCAN en écrivant à licence@socan.ca ou en appelant au 1.866.944.6224.</v>
      </c>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row>
    <row r="80" spans="1:55" ht="8.25" customHeight="1">
      <c r="A80" s="77"/>
      <c r="B80" s="73"/>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5"/>
      <c r="BA80" s="74"/>
      <c r="BB80" s="74"/>
    </row>
    <row r="81" spans="1:55" ht="15.75">
      <c r="A81" s="72">
        <v>3</v>
      </c>
      <c r="B81" s="76"/>
      <c r="C81" s="250" t="str">
        <f>'page4 translations'!B12</f>
        <v>Si le tarif d’une année n’a pas été homologué au 1er janvier de cette même année, le dernier tarif en vigueur s’appliquera jusqu’à l’approbation de sa nouvelle version, date à laquelle les droits de licence seront corrigés afin de refléter la version homologuée pour l’année.</v>
      </c>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1"/>
      <c r="AZ81" s="251"/>
      <c r="BA81" s="251"/>
      <c r="BB81" s="251"/>
      <c r="BC81" s="251"/>
    </row>
    <row r="82" spans="1:55" ht="15" customHeight="1">
      <c r="A82" s="77"/>
      <c r="B82" s="73"/>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51"/>
      <c r="AY82" s="251"/>
      <c r="AZ82" s="251"/>
      <c r="BA82" s="251"/>
      <c r="BB82" s="251"/>
      <c r="BC82" s="251"/>
    </row>
    <row r="83" spans="1:55" ht="8.25" customHeight="1">
      <c r="A83" s="77"/>
      <c r="B83" s="73"/>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row>
    <row r="84" spans="1:55" ht="15" customHeight="1">
      <c r="A84" s="77">
        <v>4</v>
      </c>
      <c r="B84" s="73"/>
      <c r="C84" s="250" t="str">
        <f>'page4 translations'!B13</f>
        <v>Les droits de licence, plus les taxes en vigueur pour l’année, seront calculés conformément aux dispositions du tarif d’après les renseignements figurant sur le formulaire de déclaration annuelle ou de vérification le plus récent, sous réserve de correction afin de refléter toute mise à jour de ces renseignements conformément au tarif.</v>
      </c>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row>
    <row r="85" spans="1:55" ht="16.5">
      <c r="A85" s="77"/>
      <c r="B85" s="78"/>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row>
    <row r="86" spans="1:55" ht="8.25" customHeight="1">
      <c r="A86" s="77"/>
      <c r="B86" s="68"/>
    </row>
    <row r="87" spans="1:55" ht="16.5">
      <c r="A87" s="77">
        <v>5</v>
      </c>
      <c r="C87" s="249" t="str">
        <f>'page4 translations'!B14</f>
        <v>Vous devez conserver toute information nécessaire au calcul des droits de licence.</v>
      </c>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row>
    <row r="88" spans="1:55" ht="8.25" customHeight="1">
      <c r="A88" s="77"/>
      <c r="D88" s="3"/>
    </row>
    <row r="89" spans="1:55" ht="16.5">
      <c r="A89" s="77">
        <v>6</v>
      </c>
      <c r="C89" s="256" t="str">
        <f>'page4 translations'!B15</f>
        <v>Vous devez soumettre à la SOCAN votre demande de licence avant le concert et soumettre le formulaire et les droits de licence dans les 30 jours du concert.</v>
      </c>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6"/>
      <c r="BA89" s="256"/>
      <c r="BB89" s="256"/>
      <c r="BC89" s="256"/>
    </row>
    <row r="90" spans="1:55" ht="3.75" customHeight="1">
      <c r="A90" s="77"/>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6"/>
      <c r="BA90" s="256"/>
      <c r="BB90" s="256"/>
      <c r="BC90" s="256"/>
    </row>
    <row r="91" spans="1:55" ht="16.5">
      <c r="A91" s="156">
        <v>7</v>
      </c>
      <c r="C91" s="288" t="str">
        <f>'page4 translations'!B16</f>
        <v>Nous nous engageons à traiter vos renseignements personnels de façon responsable. Pour de plus amples informations sur la Politique de confidentialité de la SOCAN, veuillez visiter www.socan.ca.</v>
      </c>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row>
    <row r="92" spans="1:55" ht="31.5" customHeight="1">
      <c r="A92" s="157"/>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row>
    <row r="93" spans="1:55">
      <c r="C93" s="252"/>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row>
    <row r="94" spans="1:55">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row>
    <row r="95" spans="1:55" ht="21.75" customHeight="1"/>
    <row r="96" spans="1:55" ht="15" customHeight="1">
      <c r="A96" s="169" t="str">
        <f>A37</f>
        <v>Licenses SOCAN, 41 Valleybrook Drive, Toronto ON, M3B 2S6 | Licenciés actuels t 1.866.944.6224 | téléc. 416.442.3829 licence@socan.ca</v>
      </c>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row>
    <row r="97" spans="1:55" ht="15" customHeight="1">
      <c r="A97" s="170" t="str">
        <f>A38</f>
        <v>Nouveaux comptes: t 1.866.944.6211 | téléc. 514.844.4560</v>
      </c>
      <c r="B97" s="17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row>
  </sheetData>
  <sheetProtection password="A16C" sheet="1" objects="1" scenarios="1"/>
  <mergeCells count="217">
    <mergeCell ref="C89:BC90"/>
    <mergeCell ref="C91:BC91"/>
    <mergeCell ref="A24:A32"/>
    <mergeCell ref="AQ40:AT40"/>
    <mergeCell ref="AW57:BC57"/>
    <mergeCell ref="B60:BA60"/>
    <mergeCell ref="W62:BC70"/>
    <mergeCell ref="A71:P71"/>
    <mergeCell ref="AA56:AI56"/>
    <mergeCell ref="AW56:BC56"/>
    <mergeCell ref="B55:F55"/>
    <mergeCell ref="G55:R55"/>
    <mergeCell ref="AJ55:AM55"/>
    <mergeCell ref="AJ56:AM56"/>
    <mergeCell ref="AN55:AP55"/>
    <mergeCell ref="AN56:AP56"/>
    <mergeCell ref="AQ55:AT55"/>
    <mergeCell ref="B58:AZ58"/>
    <mergeCell ref="B59:AZ59"/>
    <mergeCell ref="G48:R48"/>
    <mergeCell ref="S48:Z48"/>
    <mergeCell ref="AA48:AI48"/>
    <mergeCell ref="AW48:BC48"/>
    <mergeCell ref="AJ48:AM48"/>
    <mergeCell ref="B6:BC6"/>
    <mergeCell ref="B7:BC7"/>
    <mergeCell ref="B9:BC9"/>
    <mergeCell ref="B10:BB10"/>
    <mergeCell ref="B8:BC8"/>
    <mergeCell ref="A37:AZ37"/>
    <mergeCell ref="C34:BB34"/>
    <mergeCell ref="C57:AT57"/>
    <mergeCell ref="AJ54:AM54"/>
    <mergeCell ref="S49:Z49"/>
    <mergeCell ref="AA49:AI49"/>
    <mergeCell ref="AW49:BC49"/>
    <mergeCell ref="AJ49:AM49"/>
    <mergeCell ref="AN49:AP49"/>
    <mergeCell ref="AQ49:AT49"/>
    <mergeCell ref="G51:R51"/>
    <mergeCell ref="AJ51:AM51"/>
    <mergeCell ref="AA50:AI50"/>
    <mergeCell ref="AW51:BC51"/>
    <mergeCell ref="AJ50:AM50"/>
    <mergeCell ref="AN50:AP50"/>
    <mergeCell ref="AQ50:AT50"/>
    <mergeCell ref="B51:F51"/>
    <mergeCell ref="B48:F48"/>
    <mergeCell ref="C93:AS94"/>
    <mergeCell ref="B56:F56"/>
    <mergeCell ref="G56:R56"/>
    <mergeCell ref="S56:Z56"/>
    <mergeCell ref="AJ41:AM41"/>
    <mergeCell ref="AQ56:AT56"/>
    <mergeCell ref="AW54:BC54"/>
    <mergeCell ref="B53:F53"/>
    <mergeCell ref="G53:R53"/>
    <mergeCell ref="S53:Z53"/>
    <mergeCell ref="AA53:AI53"/>
    <mergeCell ref="S55:Z55"/>
    <mergeCell ref="AA55:AI55"/>
    <mergeCell ref="AW53:BC53"/>
    <mergeCell ref="B54:F54"/>
    <mergeCell ref="G54:R54"/>
    <mergeCell ref="S54:Z54"/>
    <mergeCell ref="AA54:AI54"/>
    <mergeCell ref="AW55:BC55"/>
    <mergeCell ref="AJ53:AM53"/>
    <mergeCell ref="A73:BC75"/>
    <mergeCell ref="C87:BC87"/>
    <mergeCell ref="B49:F49"/>
    <mergeCell ref="G49:R49"/>
    <mergeCell ref="AN47:AP47"/>
    <mergeCell ref="AN48:AP48"/>
    <mergeCell ref="AQ47:AT47"/>
    <mergeCell ref="AQ48:AT48"/>
    <mergeCell ref="S47:Z47"/>
    <mergeCell ref="C79:BC79"/>
    <mergeCell ref="C81:BC83"/>
    <mergeCell ref="C84:BC85"/>
    <mergeCell ref="AJ52:AM52"/>
    <mergeCell ref="AN51:AP51"/>
    <mergeCell ref="AN52:AP52"/>
    <mergeCell ref="AQ51:AT51"/>
    <mergeCell ref="AQ52:AT52"/>
    <mergeCell ref="AW50:BC50"/>
    <mergeCell ref="AN53:AP53"/>
    <mergeCell ref="AN54:AP54"/>
    <mergeCell ref="AQ53:AT53"/>
    <mergeCell ref="AQ54:AT54"/>
    <mergeCell ref="S51:Z51"/>
    <mergeCell ref="AA51:AI51"/>
    <mergeCell ref="B50:F50"/>
    <mergeCell ref="G50:R50"/>
    <mergeCell ref="S50:Z50"/>
    <mergeCell ref="B52:F52"/>
    <mergeCell ref="G52:R52"/>
    <mergeCell ref="S52:Z52"/>
    <mergeCell ref="AA52:AI52"/>
    <mergeCell ref="AW52:BC52"/>
    <mergeCell ref="C76:BC77"/>
    <mergeCell ref="AA47:AI47"/>
    <mergeCell ref="AW45:BC45"/>
    <mergeCell ref="B46:F46"/>
    <mergeCell ref="G46:R46"/>
    <mergeCell ref="S46:Z46"/>
    <mergeCell ref="AA46:AI46"/>
    <mergeCell ref="AW47:BC47"/>
    <mergeCell ref="AJ45:AM45"/>
    <mergeCell ref="AJ46:AM46"/>
    <mergeCell ref="AN45:AP45"/>
    <mergeCell ref="AN46:AP46"/>
    <mergeCell ref="AQ45:AT45"/>
    <mergeCell ref="AQ46:AT46"/>
    <mergeCell ref="B47:F47"/>
    <mergeCell ref="G47:R47"/>
    <mergeCell ref="AJ47:AM47"/>
    <mergeCell ref="AW46:BC46"/>
    <mergeCell ref="B45:F45"/>
    <mergeCell ref="G45:R45"/>
    <mergeCell ref="S45:Z45"/>
    <mergeCell ref="AA45:AI45"/>
    <mergeCell ref="B44:F44"/>
    <mergeCell ref="G44:R44"/>
    <mergeCell ref="S44:Z44"/>
    <mergeCell ref="AA44:AI44"/>
    <mergeCell ref="AW44:BC44"/>
    <mergeCell ref="B43:F43"/>
    <mergeCell ref="G43:R43"/>
    <mergeCell ref="S43:Z43"/>
    <mergeCell ref="AJ43:AM43"/>
    <mergeCell ref="AJ44:AM44"/>
    <mergeCell ref="AN43:AP43"/>
    <mergeCell ref="AN44:AP44"/>
    <mergeCell ref="AQ43:AT43"/>
    <mergeCell ref="AQ44:AT44"/>
    <mergeCell ref="AA43:AI43"/>
    <mergeCell ref="AE26:AL26"/>
    <mergeCell ref="AE27:AL27"/>
    <mergeCell ref="AE28:AL28"/>
    <mergeCell ref="AW43:BC43"/>
    <mergeCell ref="AJ42:AM42"/>
    <mergeCell ref="AN41:AP41"/>
    <mergeCell ref="AN42:AP42"/>
    <mergeCell ref="AQ41:AT41"/>
    <mergeCell ref="AQ42:AT42"/>
    <mergeCell ref="AW42:BC42"/>
    <mergeCell ref="A38:AZ38"/>
    <mergeCell ref="B41:F41"/>
    <mergeCell ref="G41:R41"/>
    <mergeCell ref="A14:A22"/>
    <mergeCell ref="K16:Y16"/>
    <mergeCell ref="K18:U18"/>
    <mergeCell ref="AK18:AP18"/>
    <mergeCell ref="T20:AE20"/>
    <mergeCell ref="AG20:AK20"/>
    <mergeCell ref="AO20:AP20"/>
    <mergeCell ref="AW20:BC20"/>
    <mergeCell ref="AT22:BC22"/>
    <mergeCell ref="I22:S22"/>
    <mergeCell ref="T22:AI22"/>
    <mergeCell ref="Y18:AD18"/>
    <mergeCell ref="AN16:BC16"/>
    <mergeCell ref="AW18:BC18"/>
    <mergeCell ref="C20:E20"/>
    <mergeCell ref="F20:O20"/>
    <mergeCell ref="P20:S20"/>
    <mergeCell ref="AQ20:AT20"/>
    <mergeCell ref="C18:J18"/>
    <mergeCell ref="C12:AR12"/>
    <mergeCell ref="G40:R40"/>
    <mergeCell ref="S40:Z40"/>
    <mergeCell ref="AA40:AI40"/>
    <mergeCell ref="AW40:BC40"/>
    <mergeCell ref="K14:Y14"/>
    <mergeCell ref="C14:J14"/>
    <mergeCell ref="AE18:AJ18"/>
    <mergeCell ref="AQ18:AT18"/>
    <mergeCell ref="AM26:AO27"/>
    <mergeCell ref="AP26:AT27"/>
    <mergeCell ref="Z16:AM16"/>
    <mergeCell ref="C16:J16"/>
    <mergeCell ref="C26:J27"/>
    <mergeCell ref="K26:N27"/>
    <mergeCell ref="O26:R27"/>
    <mergeCell ref="S26:W27"/>
    <mergeCell ref="X26:AB27"/>
    <mergeCell ref="AJ40:AM40"/>
    <mergeCell ref="AN40:AP40"/>
    <mergeCell ref="Y32:AO32"/>
    <mergeCell ref="D13:AS13"/>
    <mergeCell ref="BC24:BC38"/>
    <mergeCell ref="AW26:AZ27"/>
    <mergeCell ref="C92:BC92"/>
    <mergeCell ref="A96:BC96"/>
    <mergeCell ref="A97:BC97"/>
    <mergeCell ref="AW28:AZ28"/>
    <mergeCell ref="E30:AZ30"/>
    <mergeCell ref="AR32:AZ32"/>
    <mergeCell ref="C28:J28"/>
    <mergeCell ref="K28:N28"/>
    <mergeCell ref="O28:R28"/>
    <mergeCell ref="S28:W28"/>
    <mergeCell ref="X28:AB28"/>
    <mergeCell ref="AM28:AO28"/>
    <mergeCell ref="AP28:AT28"/>
    <mergeCell ref="F32:N32"/>
    <mergeCell ref="Q32:U32"/>
    <mergeCell ref="B40:F40"/>
    <mergeCell ref="S41:Z41"/>
    <mergeCell ref="AA41:AI41"/>
    <mergeCell ref="AW41:BC41"/>
    <mergeCell ref="B42:F42"/>
    <mergeCell ref="G42:R42"/>
    <mergeCell ref="S42:Z42"/>
    <mergeCell ref="AA42:AI42"/>
    <mergeCell ref="C33:AF33"/>
  </mergeCells>
  <conditionalFormatting sqref="D30">
    <cfRule type="containsText" dxfId="145" priority="182" operator="containsText" text="FALSE">
      <formula>NOT(ISERROR(SEARCH("FALSE",D30)))</formula>
    </cfRule>
  </conditionalFormatting>
  <conditionalFormatting sqref="K14:Y14">
    <cfRule type="expression" dxfId="144" priority="180">
      <formula>ISBLANK($K$14)</formula>
    </cfRule>
  </conditionalFormatting>
  <conditionalFormatting sqref="K16:Y16">
    <cfRule type="expression" dxfId="143" priority="179">
      <formula>ISBLANK($K$16)</formula>
    </cfRule>
  </conditionalFormatting>
  <conditionalFormatting sqref="K18:U18">
    <cfRule type="expression" dxfId="142" priority="178">
      <formula>ISBLANK($K$18)</formula>
    </cfRule>
  </conditionalFormatting>
  <conditionalFormatting sqref="AN16:BC16">
    <cfRule type="expression" dxfId="141" priority="177">
      <formula>ISBLANK($AN$16)</formula>
    </cfRule>
  </conditionalFormatting>
  <conditionalFormatting sqref="Y18:AD18">
    <cfRule type="expression" dxfId="140" priority="176">
      <formula>ISBLANK($Y$18)</formula>
    </cfRule>
  </conditionalFormatting>
  <conditionalFormatting sqref="AK18:AP18">
    <cfRule type="expression" dxfId="139" priority="175">
      <formula>ISBLANK($AK$18)</formula>
    </cfRule>
  </conditionalFormatting>
  <conditionalFormatting sqref="AW18:BC18">
    <cfRule type="expression" dxfId="138" priority="174">
      <formula>ISBLANK($AW$18)</formula>
    </cfRule>
  </conditionalFormatting>
  <conditionalFormatting sqref="F20:O20">
    <cfRule type="expression" dxfId="137" priority="173">
      <formula>ISBLANK($F$20)</formula>
    </cfRule>
  </conditionalFormatting>
  <conditionalFormatting sqref="T20:AE20">
    <cfRule type="expression" dxfId="136" priority="172">
      <formula>ISBLANK($T$20)</formula>
    </cfRule>
  </conditionalFormatting>
  <conditionalFormatting sqref="AG20:AK20">
    <cfRule type="expression" dxfId="135" priority="171">
      <formula>ISBLANK($AG$20)</formula>
    </cfRule>
  </conditionalFormatting>
  <conditionalFormatting sqref="AO20:AP20">
    <cfRule type="expression" dxfId="134" priority="170">
      <formula>ISBLANK($AO$20)</formula>
    </cfRule>
  </conditionalFormatting>
  <conditionalFormatting sqref="AW20:BC20">
    <cfRule type="expression" dxfId="133" priority="169">
      <formula>ISBLANK($AW$20)</formula>
    </cfRule>
  </conditionalFormatting>
  <conditionalFormatting sqref="E30">
    <cfRule type="expression" dxfId="132" priority="168">
      <formula>ISNUMBER($C$30)</formula>
    </cfRule>
  </conditionalFormatting>
  <conditionalFormatting sqref="H22">
    <cfRule type="containsText" dxfId="131" priority="167" operator="containsText" text="false">
      <formula>NOT(ISERROR(SEARCH("false",H22)))</formula>
    </cfRule>
  </conditionalFormatting>
  <conditionalFormatting sqref="T22:AI22">
    <cfRule type="expression" dxfId="130" priority="166">
      <formula>AND(ISTEXT($H$23),ISBLANK($T$22))</formula>
    </cfRule>
  </conditionalFormatting>
  <conditionalFormatting sqref="B41:F41">
    <cfRule type="expression" dxfId="129" priority="141">
      <formula>ISBLANK($B$41)</formula>
    </cfRule>
  </conditionalFormatting>
  <conditionalFormatting sqref="B42:F42">
    <cfRule type="expression" dxfId="128" priority="140">
      <formula>ISBLANK($B$42)</formula>
    </cfRule>
  </conditionalFormatting>
  <conditionalFormatting sqref="B43:F43">
    <cfRule type="expression" dxfId="127" priority="139">
      <formula>ISBLANK($B$43)</formula>
    </cfRule>
  </conditionalFormatting>
  <conditionalFormatting sqref="B44:F44">
    <cfRule type="expression" dxfId="126" priority="138">
      <formula>ISBLANK($B$44)</formula>
    </cfRule>
  </conditionalFormatting>
  <conditionalFormatting sqref="B45:F45">
    <cfRule type="expression" dxfId="125" priority="137">
      <formula>ISBLANK($B$45)</formula>
    </cfRule>
  </conditionalFormatting>
  <conditionalFormatting sqref="F32:N32">
    <cfRule type="expression" dxfId="124" priority="136">
      <formula>ISBLANK($F$32)</formula>
    </cfRule>
  </conditionalFormatting>
  <conditionalFormatting sqref="Q32:U32">
    <cfRule type="expression" dxfId="123" priority="135">
      <formula>ISBLANK($Q$32)</formula>
    </cfRule>
  </conditionalFormatting>
  <conditionalFormatting sqref="Y32:AO32">
    <cfRule type="expression" dxfId="122" priority="134">
      <formula>ISBLANK($Y$32)</formula>
    </cfRule>
  </conditionalFormatting>
  <conditionalFormatting sqref="AR32">
    <cfRule type="expression" dxfId="121" priority="133">
      <formula>ISBLANK($AR$32)</formula>
    </cfRule>
  </conditionalFormatting>
  <conditionalFormatting sqref="B46:F46">
    <cfRule type="expression" dxfId="120" priority="132">
      <formula>ISBLANK($B$46)</formula>
    </cfRule>
  </conditionalFormatting>
  <conditionalFormatting sqref="B47:F47">
    <cfRule type="expression" dxfId="119" priority="131">
      <formula>ISBLANK($B$47)</formula>
    </cfRule>
  </conditionalFormatting>
  <conditionalFormatting sqref="B48:F48">
    <cfRule type="expression" dxfId="118" priority="130">
      <formula>ISBLANK($B$48)</formula>
    </cfRule>
  </conditionalFormatting>
  <conditionalFormatting sqref="B49:F49">
    <cfRule type="expression" dxfId="117" priority="129">
      <formula>ISBLANK($B$49)</formula>
    </cfRule>
  </conditionalFormatting>
  <conditionalFormatting sqref="B50:F50">
    <cfRule type="expression" dxfId="116" priority="128">
      <formula>ISBLANK($B$50)</formula>
    </cfRule>
  </conditionalFormatting>
  <conditionalFormatting sqref="B51:F51">
    <cfRule type="expression" dxfId="115" priority="127">
      <formula>ISBLANK($B$51)</formula>
    </cfRule>
  </conditionalFormatting>
  <conditionalFormatting sqref="B52:F52">
    <cfRule type="expression" dxfId="114" priority="126">
      <formula>ISBLANK($B$52)</formula>
    </cfRule>
  </conditionalFormatting>
  <conditionalFormatting sqref="B53:F53">
    <cfRule type="expression" dxfId="113" priority="125">
      <formula>ISBLANK($B$53)</formula>
    </cfRule>
  </conditionalFormatting>
  <conditionalFormatting sqref="B54:F54">
    <cfRule type="expression" dxfId="112" priority="124">
      <formula>ISBLANK($B$54)</formula>
    </cfRule>
  </conditionalFormatting>
  <conditionalFormatting sqref="B55:F55">
    <cfRule type="expression" dxfId="111" priority="123">
      <formula>ISBLANK($B$55)</formula>
    </cfRule>
  </conditionalFormatting>
  <conditionalFormatting sqref="B56:F56">
    <cfRule type="expression" dxfId="110" priority="122">
      <formula>ISBLANK($B$56)</formula>
    </cfRule>
  </conditionalFormatting>
  <conditionalFormatting sqref="G41:R41">
    <cfRule type="expression" dxfId="109" priority="121">
      <formula>ISBLANK($G$41)</formula>
    </cfRule>
  </conditionalFormatting>
  <conditionalFormatting sqref="G42:R42">
    <cfRule type="expression" dxfId="108" priority="120">
      <formula>ISBLANK($G$42)</formula>
    </cfRule>
  </conditionalFormatting>
  <conditionalFormatting sqref="G43:R43">
    <cfRule type="expression" dxfId="107" priority="119">
      <formula>ISBLANK($G$43)</formula>
    </cfRule>
  </conditionalFormatting>
  <conditionalFormatting sqref="G44:R44">
    <cfRule type="expression" dxfId="106" priority="118">
      <formula>ISBLANK($G$44)</formula>
    </cfRule>
  </conditionalFormatting>
  <conditionalFormatting sqref="G45:R45">
    <cfRule type="expression" dxfId="105" priority="117">
      <formula>ISBLANK($G$45)</formula>
    </cfRule>
  </conditionalFormatting>
  <conditionalFormatting sqref="G46:R46">
    <cfRule type="expression" dxfId="104" priority="116">
      <formula>ISBLANK($G$46)</formula>
    </cfRule>
  </conditionalFormatting>
  <conditionalFormatting sqref="G47:R47">
    <cfRule type="expression" dxfId="103" priority="115">
      <formula>ISBLANK($G$47)</formula>
    </cfRule>
  </conditionalFormatting>
  <conditionalFormatting sqref="G48:R48">
    <cfRule type="expression" dxfId="102" priority="114">
      <formula>ISBLANK($G$48)</formula>
    </cfRule>
  </conditionalFormatting>
  <conditionalFormatting sqref="G49:R49">
    <cfRule type="expression" dxfId="101" priority="113">
      <formula>ISBLANK($G$49)</formula>
    </cfRule>
  </conditionalFormatting>
  <conditionalFormatting sqref="G50:R50">
    <cfRule type="expression" dxfId="100" priority="112">
      <formula>ISBLANK($G$50)</formula>
    </cfRule>
  </conditionalFormatting>
  <conditionalFormatting sqref="G51:R51">
    <cfRule type="expression" dxfId="99" priority="111">
      <formula>ISBLANK($G$51)</formula>
    </cfRule>
  </conditionalFormatting>
  <conditionalFormatting sqref="G52:R52">
    <cfRule type="expression" dxfId="98" priority="110">
      <formula>ISBLANK($G$52)</formula>
    </cfRule>
  </conditionalFormatting>
  <conditionalFormatting sqref="G53:R53">
    <cfRule type="expression" dxfId="97" priority="109">
      <formula>ISBLANK($G$53)</formula>
    </cfRule>
  </conditionalFormatting>
  <conditionalFormatting sqref="G54:R54">
    <cfRule type="expression" dxfId="96" priority="108">
      <formula>ISBLANK($G$54)</formula>
    </cfRule>
  </conditionalFormatting>
  <conditionalFormatting sqref="G55:R55">
    <cfRule type="expression" dxfId="95" priority="107">
      <formula>ISBLANK($G$55)</formula>
    </cfRule>
  </conditionalFormatting>
  <conditionalFormatting sqref="G56:R56">
    <cfRule type="expression" dxfId="94" priority="106">
      <formula>ISBLANK($G$56)</formula>
    </cfRule>
  </conditionalFormatting>
  <conditionalFormatting sqref="S41:Z41">
    <cfRule type="expression" dxfId="93" priority="105">
      <formula>ISBLANK($S$41)</formula>
    </cfRule>
  </conditionalFormatting>
  <conditionalFormatting sqref="S42:Z42">
    <cfRule type="expression" dxfId="92" priority="104">
      <formula>ISBLANK($S$42)</formula>
    </cfRule>
  </conditionalFormatting>
  <conditionalFormatting sqref="S43:Z43">
    <cfRule type="expression" dxfId="91" priority="103">
      <formula>ISBLANK($S$43)</formula>
    </cfRule>
  </conditionalFormatting>
  <conditionalFormatting sqref="S44:Z44">
    <cfRule type="expression" dxfId="90" priority="102">
      <formula>ISBLANK($S$44)</formula>
    </cfRule>
  </conditionalFormatting>
  <conditionalFormatting sqref="S45:Z45">
    <cfRule type="expression" dxfId="89" priority="101">
      <formula>ISBLANK($S$45)</formula>
    </cfRule>
  </conditionalFormatting>
  <conditionalFormatting sqref="S46:Z46">
    <cfRule type="expression" dxfId="88" priority="100">
      <formula>ISBLANK($S$46)</formula>
    </cfRule>
  </conditionalFormatting>
  <conditionalFormatting sqref="S47:Z47">
    <cfRule type="expression" dxfId="87" priority="99">
      <formula>ISBLANK($S$47)</formula>
    </cfRule>
  </conditionalFormatting>
  <conditionalFormatting sqref="S48:Z48">
    <cfRule type="expression" dxfId="86" priority="98">
      <formula>ISBLANK($S$48)</formula>
    </cfRule>
  </conditionalFormatting>
  <conditionalFormatting sqref="S49:Z49">
    <cfRule type="expression" dxfId="85" priority="97">
      <formula>ISBLANK($S$49)</formula>
    </cfRule>
  </conditionalFormatting>
  <conditionalFormatting sqref="S50:Z50">
    <cfRule type="expression" dxfId="84" priority="96">
      <formula>ISBLANK($S$50)</formula>
    </cfRule>
  </conditionalFormatting>
  <conditionalFormatting sqref="S51:Z51">
    <cfRule type="expression" dxfId="83" priority="95">
      <formula>ISBLANK($S$51)</formula>
    </cfRule>
  </conditionalFormatting>
  <conditionalFormatting sqref="S52:Z52">
    <cfRule type="expression" dxfId="82" priority="94">
      <formula>ISBLANK($S$52)</formula>
    </cfRule>
  </conditionalFormatting>
  <conditionalFormatting sqref="S53:Z53">
    <cfRule type="expression" dxfId="81" priority="93">
      <formula>ISBLANK($S$53)</formula>
    </cfRule>
  </conditionalFormatting>
  <conditionalFormatting sqref="S54:Z54">
    <cfRule type="expression" dxfId="80" priority="92">
      <formula>ISBLANK($S$54)</formula>
    </cfRule>
  </conditionalFormatting>
  <conditionalFormatting sqref="S55:Z55">
    <cfRule type="expression" dxfId="79" priority="91">
      <formula>ISBLANK($S$55)</formula>
    </cfRule>
  </conditionalFormatting>
  <conditionalFormatting sqref="S56:Z56">
    <cfRule type="expression" dxfId="78" priority="90">
      <formula>ISBLANK($S$56)</formula>
    </cfRule>
  </conditionalFormatting>
  <conditionalFormatting sqref="AA41:AI41">
    <cfRule type="expression" dxfId="77" priority="89">
      <formula>ISBLANK($AA$41)</formula>
    </cfRule>
  </conditionalFormatting>
  <conditionalFormatting sqref="AA42:AI42">
    <cfRule type="expression" dxfId="76" priority="88">
      <formula>ISBLANK($AA$42)</formula>
    </cfRule>
  </conditionalFormatting>
  <conditionalFormatting sqref="AA43:AI43">
    <cfRule type="expression" dxfId="75" priority="87">
      <formula>ISBLANK($AA$43)</formula>
    </cfRule>
  </conditionalFormatting>
  <conditionalFormatting sqref="AA44:AI44">
    <cfRule type="expression" dxfId="74" priority="86">
      <formula>ISBLANK($AA$44)</formula>
    </cfRule>
  </conditionalFormatting>
  <conditionalFormatting sqref="AA45:AI45">
    <cfRule type="expression" dxfId="73" priority="85">
      <formula>ISBLANK($AA$45)</formula>
    </cfRule>
  </conditionalFormatting>
  <conditionalFormatting sqref="AA46:AI46">
    <cfRule type="expression" dxfId="72" priority="84">
      <formula>ISBLANK($AA$46)</formula>
    </cfRule>
  </conditionalFormatting>
  <conditionalFormatting sqref="AA47:AI47">
    <cfRule type="expression" dxfId="71" priority="83">
      <formula>ISBLANK($AA$47)</formula>
    </cfRule>
  </conditionalFormatting>
  <conditionalFormatting sqref="AA48:AI48">
    <cfRule type="expression" dxfId="70" priority="82">
      <formula>ISBLANK($AA$48)</formula>
    </cfRule>
  </conditionalFormatting>
  <conditionalFormatting sqref="AA49:AI49">
    <cfRule type="expression" dxfId="69" priority="81">
      <formula>ISBLANK($AA$49)</formula>
    </cfRule>
  </conditionalFormatting>
  <conditionalFormatting sqref="AA50:AI50">
    <cfRule type="expression" dxfId="68" priority="80">
      <formula>ISBLANK($AA$50)</formula>
    </cfRule>
  </conditionalFormatting>
  <conditionalFormatting sqref="AA51:AI51">
    <cfRule type="expression" dxfId="67" priority="79">
      <formula>ISBLANK($AA$51)</formula>
    </cfRule>
  </conditionalFormatting>
  <conditionalFormatting sqref="AA52:AI52">
    <cfRule type="expression" dxfId="66" priority="78">
      <formula>ISBLANK($AA$52)</formula>
    </cfRule>
  </conditionalFormatting>
  <conditionalFormatting sqref="AA53:AI53">
    <cfRule type="expression" dxfId="65" priority="77">
      <formula>ISBLANK($AA$53)</formula>
    </cfRule>
  </conditionalFormatting>
  <conditionalFormatting sqref="AA54:AI54">
    <cfRule type="expression" dxfId="64" priority="76">
      <formula>ISBLANK($AA$54)</formula>
    </cfRule>
  </conditionalFormatting>
  <conditionalFormatting sqref="AA55:AI55">
    <cfRule type="expression" dxfId="63" priority="75">
      <formula>ISBLANK($AA$55)</formula>
    </cfRule>
  </conditionalFormatting>
  <conditionalFormatting sqref="AA56:AI56">
    <cfRule type="expression" dxfId="62" priority="74">
      <formula>ISBLANK($AA$56)</formula>
    </cfRule>
  </conditionalFormatting>
  <conditionalFormatting sqref="AN41:AP41">
    <cfRule type="expression" dxfId="61" priority="73">
      <formula>ISNUMBER($BF$41)</formula>
    </cfRule>
  </conditionalFormatting>
  <conditionalFormatting sqref="AQ41:AT41">
    <cfRule type="expression" dxfId="60" priority="72">
      <formula>ISNUMBER($BG$41)</formula>
    </cfRule>
  </conditionalFormatting>
  <conditionalFormatting sqref="AN42:AP42">
    <cfRule type="expression" dxfId="59" priority="71">
      <formula>ISNUMBER($BF$42)</formula>
    </cfRule>
  </conditionalFormatting>
  <conditionalFormatting sqref="AN43:AP43">
    <cfRule type="expression" dxfId="58" priority="70">
      <formula>ISNUMBER($BF$43)</formula>
    </cfRule>
  </conditionalFormatting>
  <conditionalFormatting sqref="AN44:AP44">
    <cfRule type="expression" dxfId="57" priority="69">
      <formula>ISNUMBER($BF$44)</formula>
    </cfRule>
  </conditionalFormatting>
  <conditionalFormatting sqref="AN45:AP45">
    <cfRule type="expression" dxfId="56" priority="68">
      <formula>ISNUMBER($BF$45)</formula>
    </cfRule>
  </conditionalFormatting>
  <conditionalFormatting sqref="AN46:AP46">
    <cfRule type="expression" dxfId="55" priority="67">
      <formula>ISNUMBER($BF$46)</formula>
    </cfRule>
  </conditionalFormatting>
  <conditionalFormatting sqref="AN47:AP47">
    <cfRule type="expression" dxfId="54" priority="66">
      <formula>ISNUMBER($BF$47)</formula>
    </cfRule>
  </conditionalFormatting>
  <conditionalFormatting sqref="AN48:AP48">
    <cfRule type="expression" dxfId="53" priority="65">
      <formula>ISNUMBER($BF$48)</formula>
    </cfRule>
  </conditionalFormatting>
  <conditionalFormatting sqref="AN49:AP49">
    <cfRule type="expression" dxfId="52" priority="64">
      <formula>ISNUMBER($BF$49)</formula>
    </cfRule>
  </conditionalFormatting>
  <conditionalFormatting sqref="AN50:AP50">
    <cfRule type="expression" dxfId="51" priority="63">
      <formula>ISNUMBER($BF$50)</formula>
    </cfRule>
  </conditionalFormatting>
  <conditionalFormatting sqref="AN51:AP51">
    <cfRule type="expression" dxfId="50" priority="62">
      <formula>ISNUMBER($BF$51)</formula>
    </cfRule>
  </conditionalFormatting>
  <conditionalFormatting sqref="AN52:AP52">
    <cfRule type="expression" dxfId="49" priority="61">
      <formula>ISNUMBER($BF$52)</formula>
    </cfRule>
  </conditionalFormatting>
  <conditionalFormatting sqref="AN53:AP53">
    <cfRule type="expression" dxfId="48" priority="60">
      <formula>ISNUMBER($BF$53)</formula>
    </cfRule>
  </conditionalFormatting>
  <conditionalFormatting sqref="AN54:AP54">
    <cfRule type="expression" dxfId="47" priority="59">
      <formula>ISNUMBER($BF$54)</formula>
    </cfRule>
  </conditionalFormatting>
  <conditionalFormatting sqref="AN55:AP55">
    <cfRule type="expression" dxfId="46" priority="58">
      <formula>ISNUMBER($BF$55)</formula>
    </cfRule>
  </conditionalFormatting>
  <conditionalFormatting sqref="AN56:AP56">
    <cfRule type="expression" dxfId="45" priority="57">
      <formula>ISNUMBER($BF$56)</formula>
    </cfRule>
  </conditionalFormatting>
  <conditionalFormatting sqref="AQ42:AT42">
    <cfRule type="expression" dxfId="44" priority="56">
      <formula>ISNUMBER($BG$42)</formula>
    </cfRule>
  </conditionalFormatting>
  <conditionalFormatting sqref="AQ43:AT43">
    <cfRule type="expression" dxfId="43" priority="55">
      <formula>ISNUMBER($BG$43)</formula>
    </cfRule>
  </conditionalFormatting>
  <conditionalFormatting sqref="AQ44:AT44">
    <cfRule type="expression" dxfId="42" priority="54">
      <formula>ISNUMBER($BG$44)</formula>
    </cfRule>
  </conditionalFormatting>
  <conditionalFormatting sqref="AQ45:AT45">
    <cfRule type="expression" dxfId="41" priority="53">
      <formula>ISNUMBER($BG$45)</formula>
    </cfRule>
  </conditionalFormatting>
  <conditionalFormatting sqref="AQ46:AT46">
    <cfRule type="expression" dxfId="40" priority="52">
      <formula>ISNUMBER($BG$46)</formula>
    </cfRule>
  </conditionalFormatting>
  <conditionalFormatting sqref="AQ47:AT47">
    <cfRule type="expression" dxfId="39" priority="51">
      <formula>ISNUMBER($BG$47)</formula>
    </cfRule>
  </conditionalFormatting>
  <conditionalFormatting sqref="AQ48:AT48">
    <cfRule type="expression" dxfId="38" priority="50">
      <formula>ISNUMBER($BG$48)</formula>
    </cfRule>
  </conditionalFormatting>
  <conditionalFormatting sqref="AQ49:AT49">
    <cfRule type="expression" dxfId="37" priority="49">
      <formula>ISNUMBER($BG$49)</formula>
    </cfRule>
  </conditionalFormatting>
  <conditionalFormatting sqref="AQ50:AT50">
    <cfRule type="expression" dxfId="36" priority="48">
      <formula>ISNUMBER($BG$50)</formula>
    </cfRule>
  </conditionalFormatting>
  <conditionalFormatting sqref="AQ51:AT51">
    <cfRule type="expression" dxfId="35" priority="47">
      <formula>ISNUMBER($BG$51)</formula>
    </cfRule>
  </conditionalFormatting>
  <conditionalFormatting sqref="AQ52:AT52">
    <cfRule type="expression" dxfId="34" priority="46">
      <formula>ISNUMBER($BG$52)</formula>
    </cfRule>
  </conditionalFormatting>
  <conditionalFormatting sqref="AQ53:AT53">
    <cfRule type="expression" dxfId="33" priority="45">
      <formula>ISNUMBER($BG$53)</formula>
    </cfRule>
  </conditionalFormatting>
  <conditionalFormatting sqref="AQ54:AT54">
    <cfRule type="expression" dxfId="32" priority="44">
      <formula>ISNUMBER($BG$54)</formula>
    </cfRule>
  </conditionalFormatting>
  <conditionalFormatting sqref="AQ55:AT55">
    <cfRule type="expression" dxfId="31" priority="43">
      <formula>ISNUMBER($BG$55)</formula>
    </cfRule>
  </conditionalFormatting>
  <conditionalFormatting sqref="AQ56:AT56">
    <cfRule type="expression" dxfId="30" priority="42">
      <formula>ISNUMBER($BG$56)</formula>
    </cfRule>
  </conditionalFormatting>
  <conditionalFormatting sqref="AJ41">
    <cfRule type="expression" dxfId="29" priority="23">
      <formula>ISBLANK($AJ$41)</formula>
    </cfRule>
  </conditionalFormatting>
  <conditionalFormatting sqref="AJ42">
    <cfRule type="expression" dxfId="28" priority="22">
      <formula>ISBLANK($AJ$42)</formula>
    </cfRule>
  </conditionalFormatting>
  <conditionalFormatting sqref="AJ43">
    <cfRule type="expression" dxfId="27" priority="21">
      <formula>ISBLANK($AJ$43)</formula>
    </cfRule>
  </conditionalFormatting>
  <conditionalFormatting sqref="AJ44">
    <cfRule type="expression" dxfId="26" priority="20">
      <formula>ISBLANK($AJ$44)</formula>
    </cfRule>
  </conditionalFormatting>
  <conditionalFormatting sqref="AJ45">
    <cfRule type="expression" dxfId="25" priority="19">
      <formula>ISBLANK($AJ$45)</formula>
    </cfRule>
  </conditionalFormatting>
  <conditionalFormatting sqref="AJ46">
    <cfRule type="expression" dxfId="24" priority="18">
      <formula>ISBLANK($AJ$46)</formula>
    </cfRule>
  </conditionalFormatting>
  <conditionalFormatting sqref="AJ47">
    <cfRule type="expression" dxfId="23" priority="17">
      <formula>ISBLANK($AJ$47)</formula>
    </cfRule>
  </conditionalFormatting>
  <conditionalFormatting sqref="AJ48">
    <cfRule type="expression" dxfId="22" priority="16">
      <formula>ISBLANK($AJ$48)</formula>
    </cfRule>
  </conditionalFormatting>
  <conditionalFormatting sqref="AJ49">
    <cfRule type="expression" dxfId="21" priority="15">
      <formula>ISBLANK($AJ$49)</formula>
    </cfRule>
  </conditionalFormatting>
  <conditionalFormatting sqref="AJ50">
    <cfRule type="expression" dxfId="20" priority="14">
      <formula>ISBLANK($AJ$50)</formula>
    </cfRule>
  </conditionalFormatting>
  <conditionalFormatting sqref="AJ51">
    <cfRule type="expression" dxfId="19" priority="13">
      <formula>ISBLANK($AJ$51)</formula>
    </cfRule>
  </conditionalFormatting>
  <conditionalFormatting sqref="AJ52">
    <cfRule type="expression" dxfId="18" priority="12">
      <formula>ISBLANK($AJ$52)</formula>
    </cfRule>
  </conditionalFormatting>
  <conditionalFormatting sqref="AJ53">
    <cfRule type="expression" dxfId="17" priority="11">
      <formula>ISBLANK($AJ$53)</formula>
    </cfRule>
  </conditionalFormatting>
  <conditionalFormatting sqref="AJ54">
    <cfRule type="expression" dxfId="16" priority="10">
      <formula>ISBLANK($AJ$54)</formula>
    </cfRule>
  </conditionalFormatting>
  <conditionalFormatting sqref="AJ55">
    <cfRule type="expression" dxfId="15" priority="9">
      <formula>ISBLANK($AJ$55)</formula>
    </cfRule>
  </conditionalFormatting>
  <conditionalFormatting sqref="AJ56">
    <cfRule type="expression" dxfId="14" priority="8">
      <formula>ISBLANK($AJ$56)</formula>
    </cfRule>
  </conditionalFormatting>
  <conditionalFormatting sqref="C33:AF33">
    <cfRule type="containsText" dxfId="13" priority="7" operator="containsText" text="sign">
      <formula>NOT(ISERROR(SEARCH("sign",C33)))</formula>
    </cfRule>
  </conditionalFormatting>
  <conditionalFormatting sqref="AW41:BC56">
    <cfRule type="containsText" dxfId="12" priority="3" operator="containsText" text="Veuillez">
      <formula>NOT(ISERROR(SEARCH("Veuillez",AW41)))</formula>
    </cfRule>
    <cfRule type="containsText" dxfId="11" priority="6" operator="containsText" text="please">
      <formula>NOT(ISERROR(SEARCH("please",AW41)))</formula>
    </cfRule>
  </conditionalFormatting>
  <conditionalFormatting sqref="C57:AT57">
    <cfRule type="containsText" dxfId="10" priority="4" operator="containsText" text="Veuillez">
      <formula>NOT(ISERROR(SEARCH("Veuillez",C57)))</formula>
    </cfRule>
    <cfRule type="containsText" dxfId="9" priority="5" operator="containsText" text="please">
      <formula>NOT(ISERROR(SEARCH("please",C57)))</formula>
    </cfRule>
  </conditionalFormatting>
  <conditionalFormatting sqref="AW57:BC57">
    <cfRule type="containsText" dxfId="8" priority="2" operator="containsText" text="er">
      <formula>NOT(ISERROR(SEARCH("er",AW57)))</formula>
    </cfRule>
  </conditionalFormatting>
  <conditionalFormatting sqref="AE28:AL28">
    <cfRule type="containsText" dxfId="7" priority="1" operator="containsText" text="er">
      <formula>NOT(ISERROR(SEARCH("er",AE28)))</formula>
    </cfRule>
  </conditionalFormatting>
  <dataValidations count="4">
    <dataValidation type="list" allowBlank="1" showInputMessage="1" showErrorMessage="1" error="Please select the province to automatically calculate the tax rate.  _x000a__x000a_Veuillez sélectionner la province pour calculer automaticquement le taux de taxes.  " prompt="Please select the province to automatically calculate the tax rate.  _x000a__x000a_Veuillez sélectionner la province pour calculer automaticquement le taux de taxes.  " sqref="AO20:AP20" xr:uid="{00000000-0002-0000-0000-000000000000}">
      <formula1>Prov</formula1>
    </dataValidation>
    <dataValidation type="custom" errorStyle="warning" allowBlank="1" showInputMessage="1" showErrorMessage="1" error="Please enter valid email address.  _x000a__x000a_Veuillez entrer une adresse courriel valide.  " prompt="Please enter valid email address.  _x000a__x000a_Veuillez entrer une adresse courriel valide.  " sqref="F20:O20" xr:uid="{00000000-0002-0000-0000-000001000000}">
      <formula1>SEARCH(".",F20,(SEARCH("@",F20,1))+2)</formula1>
    </dataValidation>
    <dataValidation type="list" allowBlank="1" showInputMessage="1" showErrorMessage="1" sqref="AJ41:AJ56" xr:uid="{00000000-0002-0000-0000-000002000000}">
      <formula1>INDIRECT($AJ$39)</formula1>
    </dataValidation>
    <dataValidation type="decimal" operator="greaterThan" allowBlank="1" showInputMessage="1" showErrorMessage="1" sqref="AN41:AT56" xr:uid="{00000000-0002-0000-0000-000003000000}">
      <formula1>-1000000</formula1>
    </dataValidation>
  </dataValidations>
  <pageMargins left="0.31496062992126" right="0.31496062992126" top="0.59055118110236204" bottom="0.47244094488188998" header="0.31496062992126" footer="0.31496062992126"/>
  <pageSetup scale="94" orientation="landscape" horizontalDpi="1200" verticalDpi="1200" r:id="rId1"/>
  <headerFooter>
    <oddHeader>&amp;R&amp;G</oddHeader>
    <oddFooter xml:space="preserve">&amp;R&amp;K00+000&amp;G.     ......   </oddFooter>
    <evenFooter>&amp;C&amp;"-,Bold"For more than 16 concerts, please use extra forms</evenFooter>
    <firstFooter xml:space="preserve">&amp;C&amp;"Arial Narrow,Regular"&amp;10SOCAN Licensing, 41 Valleybrook Drive, Toronto ON, M3B 2S6 | Current accounts t 1.866.944.6223 (when prompted, select 3 &amp; 2) | f 416.442.3829 licence@socan.caFirst time licensees t 1.866.944.6210 | f 514.844.4560       </firstFooter>
  </headerFooter>
  <rowBreaks count="2" manualBreakCount="2">
    <brk id="38" max="16383" man="1"/>
    <brk id="59"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List Box 3">
              <controlPr defaultSize="0" autoLine="0" autoPict="0">
                <anchor>
                  <from>
                    <xdr:col>0</xdr:col>
                    <xdr:colOff>47625</xdr:colOff>
                    <xdr:row>1</xdr:row>
                    <xdr:rowOff>57150</xdr:rowOff>
                  </from>
                  <to>
                    <xdr:col>4</xdr:col>
                    <xdr:colOff>0</xdr:colOff>
                    <xdr:row>2</xdr:row>
                    <xdr:rowOff>171450</xdr:rowOff>
                  </to>
                </anchor>
              </controlPr>
            </control>
          </mc:Choice>
        </mc:AlternateContent>
        <mc:AlternateContent xmlns:mc="http://schemas.openxmlformats.org/markup-compatibility/2006">
          <mc:Choice Requires="x14">
            <control shapeId="1034" r:id="rId6" name="Check Box 10">
              <controlPr locked="0" defaultSize="0" autoFill="0" autoLine="0" autoPict="0">
                <anchor moveWithCells="1">
                  <from>
                    <xdr:col>27</xdr:col>
                    <xdr:colOff>0</xdr:colOff>
                    <xdr:row>13</xdr:row>
                    <xdr:rowOff>0</xdr:rowOff>
                  </from>
                  <to>
                    <xdr:col>29</xdr:col>
                    <xdr:colOff>0</xdr:colOff>
                    <xdr:row>15</xdr:row>
                    <xdr:rowOff>0</xdr:rowOff>
                  </to>
                </anchor>
              </controlPr>
            </control>
          </mc:Choice>
        </mc:AlternateContent>
        <mc:AlternateContent xmlns:mc="http://schemas.openxmlformats.org/markup-compatibility/2006">
          <mc:Choice Requires="x14">
            <control shapeId="1038" r:id="rId7" name="Check Box 14">
              <controlPr locked="0" defaultSize="0" autoFill="0" autoLine="0" autoPict="0">
                <anchor moveWithCells="1">
                  <from>
                    <xdr:col>6</xdr:col>
                    <xdr:colOff>161925</xdr:colOff>
                    <xdr:row>20</xdr:row>
                    <xdr:rowOff>38100</xdr:rowOff>
                  </from>
                  <to>
                    <xdr:col>8</xdr:col>
                    <xdr:colOff>47625</xdr:colOff>
                    <xdr:row>22</xdr:row>
                    <xdr:rowOff>47625</xdr:rowOff>
                  </to>
                </anchor>
              </controlPr>
            </control>
          </mc:Choice>
        </mc:AlternateContent>
        <mc:AlternateContent xmlns:mc="http://schemas.openxmlformats.org/markup-compatibility/2006">
          <mc:Choice Requires="x14">
            <control shapeId="1055" r:id="rId8" name="Check Box 31">
              <controlPr locked="0" defaultSize="0" autoFill="0" autoLine="0" autoPict="0">
                <anchor moveWithCells="1">
                  <from>
                    <xdr:col>2</xdr:col>
                    <xdr:colOff>142875</xdr:colOff>
                    <xdr:row>28</xdr:row>
                    <xdr:rowOff>171450</xdr:rowOff>
                  </from>
                  <to>
                    <xdr:col>4</xdr:col>
                    <xdr:colOff>28575</xdr:colOff>
                    <xdr:row>30</xdr:row>
                    <xdr:rowOff>19050</xdr:rowOff>
                  </to>
                </anchor>
              </controlPr>
            </control>
          </mc:Choice>
        </mc:AlternateContent>
        <mc:AlternateContent xmlns:mc="http://schemas.openxmlformats.org/markup-compatibility/2006">
          <mc:Choice Requires="x14">
            <control shapeId="1063" r:id="rId9" name="List Box 39">
              <controlPr locked="0" defaultSize="0" autoLine="0" autoPict="0">
                <anchor>
                  <from>
                    <xdr:col>8</xdr:col>
                    <xdr:colOff>38100</xdr:colOff>
                    <xdr:row>1</xdr:row>
                    <xdr:rowOff>57150</xdr:rowOff>
                  </from>
                  <to>
                    <xdr:col>39</xdr:col>
                    <xdr:colOff>447675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5" id="{172159EB-4B36-44DB-9799-D89410012BE1}">
            <xm:f>'Selected Tariff info'!$D$3="Show Qtly table"</xm:f>
            <x14:dxf>
              <font>
                <color auto="1"/>
              </font>
            </x14:dxf>
          </x14:cfRule>
          <xm:sqref>C24</xm:sqref>
        </x14:conditionalFormatting>
        <x14:conditionalFormatting xmlns:xm="http://schemas.microsoft.com/office/excel/2006/main">
          <x14:cfRule type="expression" priority="184" id="{BB5B452C-C5D0-42AC-9AD2-44AFA2E96091}">
            <xm:f>'Selected Tariff info'!$D$3="Show Qtly table"</xm:f>
            <x14:dxf>
              <font>
                <color theme="1"/>
              </font>
              <border>
                <left style="thin">
                  <color auto="1"/>
                </left>
                <right style="thin">
                  <color auto="1"/>
                </right>
                <top style="thin">
                  <color auto="1"/>
                </top>
                <bottom style="thin">
                  <color auto="1"/>
                </bottom>
                <vertical/>
                <horizontal/>
              </border>
            </x14:dxf>
          </x14:cfRule>
          <xm:sqref>C28:AB28</xm:sqref>
        </x14:conditionalFormatting>
        <x14:conditionalFormatting xmlns:xm="http://schemas.microsoft.com/office/excel/2006/main">
          <x14:cfRule type="expression" priority="183" id="{8466CBDB-157E-47EF-8125-C831B3934773}">
            <xm:f>'Selected Tariff info'!$D$3="Show Qtly table"</xm:f>
            <x14:dxf>
              <font>
                <color theme="1"/>
              </font>
              <fill>
                <patternFill>
                  <bgColor theme="2"/>
                </patternFill>
              </fill>
              <border>
                <left style="thin">
                  <color auto="1"/>
                </left>
                <right style="thin">
                  <color auto="1"/>
                </right>
                <top style="thin">
                  <color auto="1"/>
                </top>
                <bottom style="thin">
                  <color auto="1"/>
                </bottom>
                <vertical/>
                <horizontal/>
              </border>
            </x14:dxf>
          </x14:cfRule>
          <xm:sqref>C26:AB27</xm:sqref>
        </x14:conditionalFormatting>
        <x14:conditionalFormatting xmlns:xm="http://schemas.microsoft.com/office/excel/2006/main">
          <x14:cfRule type="expression" priority="186" id="{58227C3B-F75D-442C-9E70-276292755D8D}">
            <xm:f>Language!$G$2="English"</xm:f>
            <x14:dxf>
              <numFmt numFmtId="173" formatCode="&quot;$&quot;#,##0.00"/>
            </x14:dxf>
          </x14:cfRule>
          <x14:cfRule type="expression" priority="187" id="{73C4D407-F5ED-4587-AE10-6B7416212892}">
            <xm:f>Language!$G$2="french"</xm:f>
            <x14:dxf>
              <numFmt numFmtId="174" formatCode="#,##0.00\ [$$-C0C]"/>
            </x14:dxf>
          </x14:cfRule>
          <xm:sqref>K28:AB28</xm:sqref>
        </x14:conditionalFormatting>
        <x14:conditionalFormatting xmlns:xm="http://schemas.microsoft.com/office/excel/2006/main">
          <x14:cfRule type="expression" priority="188" id="{AA8DCE9B-FB12-43F7-BE6C-43E7B59C3DC5}">
            <xm:f>Language!$G$2="English"</xm:f>
            <x14:dxf>
              <numFmt numFmtId="173" formatCode="&quot;$&quot;#,##0.00"/>
            </x14:dxf>
          </x14:cfRule>
          <x14:cfRule type="expression" priority="189" id="{41C8930A-9CFB-4759-A99A-0A5B0464321D}">
            <xm:f>Language!$G$2="French"</xm:f>
            <x14:dxf>
              <numFmt numFmtId="174" formatCode="#,##0.00\ [$$-C0C]"/>
            </x14:dxf>
          </x14:cfRule>
          <xm:sqref>BA28:BB28 AN41:BC56 AW57:BC57 AM28:AW28 AE28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promptTitle="Was admission charged?" prompt="If Admission was charged, please indicate &quot;Yes&quot; and provide the Gross Ticket Sales (A) to calculate the license fee._x000a__x000a_If Admission was NOT charged, please indicate &quot;Yes&quot; and provide the Fees Paid to the performers (B) to calculate the license fee." xr:uid="{00000000-0002-0000-0000-000004000000}">
          <x14:formula1>
            <xm:f>INDIRECT('page2 translations'!$C$1)</xm:f>
          </x14:formula1>
          <xm:sqref>AJ41:AJ56</xm:sqref>
        </x14:dataValidation>
        <x14:dataValidation type="custom" allowBlank="1" showInputMessage="1" showErrorMessage="1" error="Please enter vailid zip or postal code.  _x000a__x000a_Veuillez entrer un code postal valide.  " prompt="Please enter valid zip or postal code.  _x000a__x000a_Veuillez entrer un code postal valide.  " xr:uid="{00000000-0002-0000-0000-000005000000}">
          <x14:formula1>
            <xm:f>'PostalCode validation'!F2=0</xm:f>
          </x14:formula1>
          <xm:sqref>AW20:BC20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sheetPr>
  <dimension ref="A1:X22"/>
  <sheetViews>
    <sheetView workbookViewId="0">
      <selection activeCell="H13" sqref="H13"/>
    </sheetView>
  </sheetViews>
  <sheetFormatPr defaultRowHeight="15"/>
  <cols>
    <col min="1" max="1" width="22.5703125" bestFit="1" customWidth="1"/>
    <col min="2" max="4" width="14.7109375" customWidth="1"/>
    <col min="5" max="5" width="10.5703125" bestFit="1" customWidth="1"/>
    <col min="6" max="7" width="14.7109375" customWidth="1"/>
    <col min="9" max="9" width="11.28515625" bestFit="1" customWidth="1"/>
    <col min="16" max="16" width="1.7109375" customWidth="1"/>
  </cols>
  <sheetData>
    <row r="1" spans="1:24">
      <c r="A1" t="s">
        <v>52</v>
      </c>
      <c r="B1" s="11" t="str">
        <f>Language!G2</f>
        <v>French</v>
      </c>
      <c r="C1" s="96"/>
      <c r="I1" t="s">
        <v>225</v>
      </c>
      <c r="J1">
        <v>1</v>
      </c>
    </row>
    <row r="2" spans="1:24">
      <c r="A2" t="s">
        <v>53</v>
      </c>
      <c r="B2" t="str">
        <f>'Selected Tariff info'!C3</f>
        <v>4A1</v>
      </c>
      <c r="C2" s="92" t="str">
        <f>HLOOKUP(B2,'Tariffs Info'!C4:F12,9,FALSE)</f>
        <v>Per Event Calculation</v>
      </c>
      <c r="I2" t="s">
        <v>226</v>
      </c>
      <c r="J2">
        <v>2</v>
      </c>
    </row>
    <row r="3" spans="1:24">
      <c r="A3" t="s">
        <v>227</v>
      </c>
      <c r="B3" s="99">
        <f>VLOOKUP($B$2,Tariffs!$C:$J,7,FALSE)</f>
        <v>0.03</v>
      </c>
      <c r="D3" s="122"/>
      <c r="I3" t="s">
        <v>228</v>
      </c>
      <c r="J3">
        <v>1</v>
      </c>
    </row>
    <row r="4" spans="1:24">
      <c r="A4" t="s">
        <v>23</v>
      </c>
      <c r="C4" s="122">
        <f>F4/B3</f>
        <v>1166.6666666666667</v>
      </c>
      <c r="D4" s="122">
        <f>F4/B3</f>
        <v>1166.6666666666667</v>
      </c>
      <c r="F4" s="98">
        <f>VLOOKUP($B$2,Tariffs!$C:$J,8,FALSE)</f>
        <v>35</v>
      </c>
      <c r="I4" t="s">
        <v>229</v>
      </c>
      <c r="J4">
        <v>1</v>
      </c>
    </row>
    <row r="5" spans="1:24" ht="90">
      <c r="A5" s="101" t="s">
        <v>230</v>
      </c>
      <c r="B5" s="100" t="s">
        <v>231</v>
      </c>
      <c r="C5" s="100" t="s">
        <v>232</v>
      </c>
      <c r="D5" s="100" t="s">
        <v>233</v>
      </c>
      <c r="E5" s="100" t="s">
        <v>87</v>
      </c>
      <c r="F5" s="100" t="s">
        <v>86</v>
      </c>
      <c r="G5" s="100" t="s">
        <v>234</v>
      </c>
      <c r="I5" s="100" t="s">
        <v>235</v>
      </c>
      <c r="J5" s="100" t="s">
        <v>236</v>
      </c>
      <c r="K5" s="100" t="s">
        <v>237</v>
      </c>
      <c r="L5" s="100" t="s">
        <v>238</v>
      </c>
      <c r="M5" s="100" t="s">
        <v>239</v>
      </c>
      <c r="N5" s="100" t="s">
        <v>240</v>
      </c>
      <c r="O5" s="100" t="s">
        <v>241</v>
      </c>
      <c r="Q5" s="100" t="s">
        <v>235</v>
      </c>
      <c r="R5" s="100" t="s">
        <v>236</v>
      </c>
      <c r="S5" s="100" t="s">
        <v>237</v>
      </c>
      <c r="T5" s="100" t="s">
        <v>238</v>
      </c>
      <c r="U5" s="100" t="s">
        <v>239</v>
      </c>
      <c r="V5" s="100" t="s">
        <v>242</v>
      </c>
      <c r="W5" s="100" t="s">
        <v>243</v>
      </c>
      <c r="X5" s="100" t="s">
        <v>244</v>
      </c>
    </row>
    <row r="6" spans="1:24">
      <c r="A6">
        <v>1</v>
      </c>
      <c r="B6">
        <f>IF(OR('4A1 4A2 4B1 4B3 Form'!AJ41="Yes",'4A1 4A2 4B1 4B3 Form'!AJ41="oui"),1,IF(OR('4A1 4A2 4B1 4B3 Form'!AJ41="No",'4A1 4A2 4B1 4B3 Form'!AJ41="Non"),2,0))</f>
        <v>0</v>
      </c>
      <c r="C6">
        <f>'4A1 4A2 4B1 4B3 Form'!AN41</f>
        <v>0</v>
      </c>
      <c r="D6">
        <f>'4A1 4A2 4B1 4B3 Form'!AQ41</f>
        <v>0</v>
      </c>
      <c r="E6" s="122">
        <f>IF(AND(SUM(C$22:D$22)&gt;C$4,$B6=1),C6*$B$3,IF(AND($B6=2,SUM(C$22:D$22)&gt;D$4),D6*$B$3,IF(AND($B6=1,SUM(C$22:D$22)&gt;D$4),C6*$B$3,0)))</f>
        <v>0</v>
      </c>
      <c r="F6" s="98">
        <f t="shared" ref="F6:F21" si="0">IF($B6=1,IF($C6&lt;C$4,$F$4,$C6*$B$3),IF($B6=2,IF($D6&lt;D$4,$F$4,$B$3*$D6),0))</f>
        <v>0</v>
      </c>
      <c r="G6" s="122">
        <f t="shared" ref="G6:G15" si="1">IF($C$2="Per Event Calculation",F6,IF(B6=1,C6*$B$3,IF(B6=2,D6*$B$3,0)))</f>
        <v>0</v>
      </c>
      <c r="I6" s="152" t="b">
        <f>ISBLANK('4A1 4A2 4B1 4B3 Form'!B41)</f>
        <v>1</v>
      </c>
      <c r="J6" s="152" t="b">
        <f>ISBLANK('4A1 4A2 4B1 4B3 Form'!G41)</f>
        <v>1</v>
      </c>
      <c r="K6" s="152" t="b">
        <f>ISBLANK('4A1 4A2 4B1 4B3 Form'!S41)</f>
        <v>1</v>
      </c>
      <c r="L6" s="152" t="b">
        <f>ISBLANK('4A1 4A2 4B1 4B3 Form'!AA41)</f>
        <v>1</v>
      </c>
      <c r="M6" s="152" t="b">
        <f>ISBLANK('4A1 4A2 4B1 4B3 Form'!AJ41)</f>
        <v>1</v>
      </c>
      <c r="N6" s="152" t="b">
        <f>ISBLANK('4A1 4A2 4B1 4B3 Form'!AN41)</f>
        <v>1</v>
      </c>
      <c r="O6" s="152" t="b">
        <f>ISBLANK('4A1 4A2 4B1 4B3 Form'!AQ41)</f>
        <v>1</v>
      </c>
      <c r="Q6">
        <f t="shared" ref="Q6:Q21" si="2">IF(I6=TRUE,0,1)</f>
        <v>0</v>
      </c>
      <c r="R6">
        <f t="shared" ref="R6:R21" si="3">IF(J6=TRUE,0,1)</f>
        <v>0</v>
      </c>
      <c r="S6">
        <f t="shared" ref="S6:S21" si="4">IF(K6=TRUE,0,1)</f>
        <v>0</v>
      </c>
      <c r="T6">
        <f t="shared" ref="T6:T21" si="5">IF(L6=TRUE,0,1)</f>
        <v>0</v>
      </c>
      <c r="U6">
        <f t="shared" ref="U6:U21" si="6">IF(M6=TRUE,0,1)</f>
        <v>0</v>
      </c>
      <c r="V6">
        <f>IF(AND(B6=1,N6=FALSE),1,IF(AND(B6=2,O6=FALSE),1,0))</f>
        <v>0</v>
      </c>
      <c r="W6">
        <f>SUM(Q6:V6)</f>
        <v>0</v>
      </c>
      <c r="X6" t="str">
        <f>IF(W6=0,"",IF(AND(W6&gt;0,W6=6),"","error"))</f>
        <v/>
      </c>
    </row>
    <row r="7" spans="1:24">
      <c r="A7">
        <v>2</v>
      </c>
      <c r="B7">
        <f>IF(OR('4A1 4A2 4B1 4B3 Form'!AJ42="Yes",'4A1 4A2 4B1 4B3 Form'!AJ42="oui"),1,IF(OR('4A1 4A2 4B1 4B3 Form'!AJ42="No",'4A1 4A2 4B1 4B3 Form'!AJ42="Non"),2,0))</f>
        <v>0</v>
      </c>
      <c r="C7">
        <f>'4A1 4A2 4B1 4B3 Form'!AN42</f>
        <v>0</v>
      </c>
      <c r="D7">
        <f>'4A1 4A2 4B1 4B3 Form'!AQ42</f>
        <v>0</v>
      </c>
      <c r="E7" s="122">
        <f t="shared" ref="E7:E21" si="7">IF(AND(SUM(C$22:D$22)&gt;C$4,$B7=1),C7*$B$3,IF(AND($B7=2,SUM(C$22:D$22)&gt;D$4),D7*$B$3,IF(AND($B7=1,SUM(C$22:D$22)&gt;D$4),C7*$B$3,0)))</f>
        <v>0</v>
      </c>
      <c r="F7" s="98">
        <f t="shared" si="0"/>
        <v>0</v>
      </c>
      <c r="G7" s="122">
        <f t="shared" si="1"/>
        <v>0</v>
      </c>
      <c r="I7" s="152" t="b">
        <f>ISBLANK('4A1 4A2 4B1 4B3 Form'!B42)</f>
        <v>1</v>
      </c>
      <c r="J7" s="152" t="b">
        <f>ISBLANK('4A1 4A2 4B1 4B3 Form'!G42)</f>
        <v>1</v>
      </c>
      <c r="K7" s="152" t="b">
        <f>ISBLANK('4A1 4A2 4B1 4B3 Form'!S42)</f>
        <v>1</v>
      </c>
      <c r="L7" s="152" t="b">
        <f>ISBLANK('4A1 4A2 4B1 4B3 Form'!AA42)</f>
        <v>1</v>
      </c>
      <c r="M7" s="152" t="b">
        <f>ISBLANK('4A1 4A2 4B1 4B3 Form'!AJ42)</f>
        <v>1</v>
      </c>
      <c r="N7" s="152" t="b">
        <f>ISBLANK('4A1 4A2 4B1 4B3 Form'!AN42)</f>
        <v>1</v>
      </c>
      <c r="O7" s="152" t="b">
        <f>ISBLANK('4A1 4A2 4B1 4B3 Form'!AQ42)</f>
        <v>1</v>
      </c>
      <c r="Q7">
        <f t="shared" si="2"/>
        <v>0</v>
      </c>
      <c r="R7">
        <f t="shared" si="3"/>
        <v>0</v>
      </c>
      <c r="S7">
        <f t="shared" si="4"/>
        <v>0</v>
      </c>
      <c r="T7">
        <f t="shared" si="5"/>
        <v>0</v>
      </c>
      <c r="U7">
        <f t="shared" si="6"/>
        <v>0</v>
      </c>
      <c r="V7">
        <f t="shared" ref="V7:V21" si="8">IF(AND(B7=1,N7=FALSE),1,IF(AND(B7=2,O7=FALSE),1,0))</f>
        <v>0</v>
      </c>
      <c r="W7">
        <f t="shared" ref="W7:W21" si="9">SUM(Q7:V7)</f>
        <v>0</v>
      </c>
      <c r="X7" t="str">
        <f t="shared" ref="X7:X21" si="10">IF(W7=0,"",IF(AND(W7&gt;0,W7=6),"","error"))</f>
        <v/>
      </c>
    </row>
    <row r="8" spans="1:24">
      <c r="A8">
        <v>3</v>
      </c>
      <c r="B8">
        <f>IF(OR('4A1 4A2 4B1 4B3 Form'!AJ43="Yes",'4A1 4A2 4B1 4B3 Form'!AJ43="oui"),1,IF(OR('4A1 4A2 4B1 4B3 Form'!AJ43="No",'4A1 4A2 4B1 4B3 Form'!AJ43="Non"),2,0))</f>
        <v>0</v>
      </c>
      <c r="C8">
        <f>'4A1 4A2 4B1 4B3 Form'!AN43</f>
        <v>0</v>
      </c>
      <c r="D8">
        <f>'4A1 4A2 4B1 4B3 Form'!AQ43</f>
        <v>0</v>
      </c>
      <c r="E8" s="122">
        <f t="shared" si="7"/>
        <v>0</v>
      </c>
      <c r="F8" s="98">
        <f t="shared" si="0"/>
        <v>0</v>
      </c>
      <c r="G8" s="122">
        <f t="shared" si="1"/>
        <v>0</v>
      </c>
      <c r="I8" s="152" t="b">
        <f>ISBLANK('4A1 4A2 4B1 4B3 Form'!B43)</f>
        <v>1</v>
      </c>
      <c r="J8" s="152" t="b">
        <f>ISBLANK('4A1 4A2 4B1 4B3 Form'!G43)</f>
        <v>1</v>
      </c>
      <c r="K8" s="152" t="b">
        <f>ISBLANK('4A1 4A2 4B1 4B3 Form'!S43)</f>
        <v>1</v>
      </c>
      <c r="L8" s="152" t="b">
        <f>ISBLANK('4A1 4A2 4B1 4B3 Form'!AA43)</f>
        <v>1</v>
      </c>
      <c r="M8" s="152" t="b">
        <f>ISBLANK('4A1 4A2 4B1 4B3 Form'!AJ43)</f>
        <v>1</v>
      </c>
      <c r="N8" s="152" t="b">
        <f>ISBLANK('4A1 4A2 4B1 4B3 Form'!AN43)</f>
        <v>1</v>
      </c>
      <c r="O8" s="152" t="b">
        <f>ISBLANK('4A1 4A2 4B1 4B3 Form'!AQ43)</f>
        <v>1</v>
      </c>
      <c r="Q8">
        <f t="shared" si="2"/>
        <v>0</v>
      </c>
      <c r="R8">
        <f t="shared" si="3"/>
        <v>0</v>
      </c>
      <c r="S8">
        <f t="shared" si="4"/>
        <v>0</v>
      </c>
      <c r="T8">
        <f t="shared" si="5"/>
        <v>0</v>
      </c>
      <c r="U8">
        <f t="shared" si="6"/>
        <v>0</v>
      </c>
      <c r="V8">
        <f t="shared" si="8"/>
        <v>0</v>
      </c>
      <c r="W8">
        <f t="shared" si="9"/>
        <v>0</v>
      </c>
      <c r="X8" t="str">
        <f t="shared" si="10"/>
        <v/>
      </c>
    </row>
    <row r="9" spans="1:24">
      <c r="A9">
        <v>4</v>
      </c>
      <c r="B9">
        <f>IF(OR('4A1 4A2 4B1 4B3 Form'!AJ44="Yes",'4A1 4A2 4B1 4B3 Form'!AJ44="oui"),1,IF(OR('4A1 4A2 4B1 4B3 Form'!AJ44="No",'4A1 4A2 4B1 4B3 Form'!AJ44="Non"),2,0))</f>
        <v>0</v>
      </c>
      <c r="C9">
        <f>'4A1 4A2 4B1 4B3 Form'!AN44</f>
        <v>0</v>
      </c>
      <c r="D9">
        <f>'4A1 4A2 4B1 4B3 Form'!AQ44</f>
        <v>0</v>
      </c>
      <c r="E9" s="122">
        <f t="shared" si="7"/>
        <v>0</v>
      </c>
      <c r="F9" s="98">
        <f t="shared" si="0"/>
        <v>0</v>
      </c>
      <c r="G9" s="122">
        <f t="shared" si="1"/>
        <v>0</v>
      </c>
      <c r="I9" s="152" t="b">
        <f>ISBLANK('4A1 4A2 4B1 4B3 Form'!B44)</f>
        <v>1</v>
      </c>
      <c r="J9" s="152" t="b">
        <f>ISBLANK('4A1 4A2 4B1 4B3 Form'!G44)</f>
        <v>1</v>
      </c>
      <c r="K9" s="152" t="b">
        <f>ISBLANK('4A1 4A2 4B1 4B3 Form'!S44)</f>
        <v>1</v>
      </c>
      <c r="L9" s="152" t="b">
        <f>ISBLANK('4A1 4A2 4B1 4B3 Form'!AA44)</f>
        <v>1</v>
      </c>
      <c r="M9" s="152" t="b">
        <f>ISBLANK('4A1 4A2 4B1 4B3 Form'!AJ44)</f>
        <v>1</v>
      </c>
      <c r="N9" s="152" t="b">
        <f>ISBLANK('4A1 4A2 4B1 4B3 Form'!AN44)</f>
        <v>1</v>
      </c>
      <c r="O9" s="152" t="b">
        <f>ISBLANK('4A1 4A2 4B1 4B3 Form'!AQ44)</f>
        <v>1</v>
      </c>
      <c r="Q9">
        <f t="shared" si="2"/>
        <v>0</v>
      </c>
      <c r="R9">
        <f t="shared" si="3"/>
        <v>0</v>
      </c>
      <c r="S9">
        <f t="shared" si="4"/>
        <v>0</v>
      </c>
      <c r="T9">
        <f t="shared" si="5"/>
        <v>0</v>
      </c>
      <c r="U9">
        <f t="shared" si="6"/>
        <v>0</v>
      </c>
      <c r="V9">
        <f t="shared" si="8"/>
        <v>0</v>
      </c>
      <c r="W9">
        <f t="shared" si="9"/>
        <v>0</v>
      </c>
      <c r="X9" t="str">
        <f t="shared" si="10"/>
        <v/>
      </c>
    </row>
    <row r="10" spans="1:24">
      <c r="A10">
        <v>5</v>
      </c>
      <c r="B10">
        <f>IF(OR('4A1 4A2 4B1 4B3 Form'!AJ45="Yes",'4A1 4A2 4B1 4B3 Form'!AJ45="oui"),1,IF(OR('4A1 4A2 4B1 4B3 Form'!AJ45="No",'4A1 4A2 4B1 4B3 Form'!AJ45="Non"),2,0))</f>
        <v>0</v>
      </c>
      <c r="C10">
        <f>'4A1 4A2 4B1 4B3 Form'!AN45</f>
        <v>0</v>
      </c>
      <c r="D10">
        <f>'4A1 4A2 4B1 4B3 Form'!AQ45</f>
        <v>0</v>
      </c>
      <c r="E10" s="122">
        <f t="shared" si="7"/>
        <v>0</v>
      </c>
      <c r="F10" s="98">
        <f t="shared" si="0"/>
        <v>0</v>
      </c>
      <c r="G10" s="122">
        <f t="shared" si="1"/>
        <v>0</v>
      </c>
      <c r="I10" s="152" t="b">
        <f>ISBLANK('4A1 4A2 4B1 4B3 Form'!B45)</f>
        <v>1</v>
      </c>
      <c r="J10" s="152" t="b">
        <f>ISBLANK('4A1 4A2 4B1 4B3 Form'!G45)</f>
        <v>1</v>
      </c>
      <c r="K10" s="152" t="b">
        <f>ISBLANK('4A1 4A2 4B1 4B3 Form'!S45)</f>
        <v>1</v>
      </c>
      <c r="L10" s="152" t="b">
        <f>ISBLANK('4A1 4A2 4B1 4B3 Form'!AA45)</f>
        <v>1</v>
      </c>
      <c r="M10" s="152" t="b">
        <f>ISBLANK('4A1 4A2 4B1 4B3 Form'!AJ45)</f>
        <v>1</v>
      </c>
      <c r="N10" s="152" t="b">
        <f>ISBLANK('4A1 4A2 4B1 4B3 Form'!AN45)</f>
        <v>1</v>
      </c>
      <c r="O10" s="152" t="b">
        <f>ISBLANK('4A1 4A2 4B1 4B3 Form'!AQ45)</f>
        <v>1</v>
      </c>
      <c r="Q10">
        <f t="shared" si="2"/>
        <v>0</v>
      </c>
      <c r="R10">
        <f t="shared" si="3"/>
        <v>0</v>
      </c>
      <c r="S10">
        <f t="shared" si="4"/>
        <v>0</v>
      </c>
      <c r="T10">
        <f t="shared" si="5"/>
        <v>0</v>
      </c>
      <c r="U10">
        <f t="shared" si="6"/>
        <v>0</v>
      </c>
      <c r="V10">
        <f t="shared" si="8"/>
        <v>0</v>
      </c>
      <c r="W10">
        <f t="shared" si="9"/>
        <v>0</v>
      </c>
      <c r="X10" t="str">
        <f t="shared" si="10"/>
        <v/>
      </c>
    </row>
    <row r="11" spans="1:24">
      <c r="A11">
        <v>6</v>
      </c>
      <c r="B11">
        <f>IF(OR('4A1 4A2 4B1 4B3 Form'!AJ46="Yes",'4A1 4A2 4B1 4B3 Form'!AJ46="oui"),1,IF(OR('4A1 4A2 4B1 4B3 Form'!AJ46="No",'4A1 4A2 4B1 4B3 Form'!AJ46="Non"),2,0))</f>
        <v>0</v>
      </c>
      <c r="C11">
        <f>'4A1 4A2 4B1 4B3 Form'!AN46</f>
        <v>0</v>
      </c>
      <c r="D11">
        <f>'4A1 4A2 4B1 4B3 Form'!AQ46</f>
        <v>0</v>
      </c>
      <c r="E11" s="122">
        <f t="shared" si="7"/>
        <v>0</v>
      </c>
      <c r="F11" s="98">
        <f t="shared" si="0"/>
        <v>0</v>
      </c>
      <c r="G11" s="122">
        <f t="shared" si="1"/>
        <v>0</v>
      </c>
      <c r="I11" s="152" t="b">
        <f>ISBLANK('4A1 4A2 4B1 4B3 Form'!B46)</f>
        <v>1</v>
      </c>
      <c r="J11" s="152" t="b">
        <f>ISBLANK('4A1 4A2 4B1 4B3 Form'!G46)</f>
        <v>1</v>
      </c>
      <c r="K11" s="152" t="b">
        <f>ISBLANK('4A1 4A2 4B1 4B3 Form'!S46)</f>
        <v>1</v>
      </c>
      <c r="L11" s="152" t="b">
        <f>ISBLANK('4A1 4A2 4B1 4B3 Form'!AA46)</f>
        <v>1</v>
      </c>
      <c r="M11" s="152" t="b">
        <f>ISBLANK('4A1 4A2 4B1 4B3 Form'!AJ46)</f>
        <v>1</v>
      </c>
      <c r="N11" s="152" t="b">
        <f>ISBLANK('4A1 4A2 4B1 4B3 Form'!AN46)</f>
        <v>1</v>
      </c>
      <c r="O11" s="152" t="b">
        <f>ISBLANK('4A1 4A2 4B1 4B3 Form'!AQ46)</f>
        <v>1</v>
      </c>
      <c r="Q11">
        <f t="shared" si="2"/>
        <v>0</v>
      </c>
      <c r="R11">
        <f t="shared" si="3"/>
        <v>0</v>
      </c>
      <c r="S11">
        <f t="shared" si="4"/>
        <v>0</v>
      </c>
      <c r="T11">
        <f t="shared" si="5"/>
        <v>0</v>
      </c>
      <c r="U11">
        <f t="shared" si="6"/>
        <v>0</v>
      </c>
      <c r="V11">
        <f t="shared" si="8"/>
        <v>0</v>
      </c>
      <c r="W11">
        <f t="shared" si="9"/>
        <v>0</v>
      </c>
      <c r="X11" t="str">
        <f t="shared" si="10"/>
        <v/>
      </c>
    </row>
    <row r="12" spans="1:24">
      <c r="A12">
        <v>7</v>
      </c>
      <c r="B12">
        <f>IF(OR('4A1 4A2 4B1 4B3 Form'!AJ47="Yes",'4A1 4A2 4B1 4B3 Form'!AJ47="oui"),1,IF(OR('4A1 4A2 4B1 4B3 Form'!AJ47="No",'4A1 4A2 4B1 4B3 Form'!AJ47="Non"),2,0))</f>
        <v>0</v>
      </c>
      <c r="C12">
        <f>'4A1 4A2 4B1 4B3 Form'!AN47</f>
        <v>0</v>
      </c>
      <c r="D12">
        <f>'4A1 4A2 4B1 4B3 Form'!AQ47</f>
        <v>0</v>
      </c>
      <c r="E12" s="122">
        <f t="shared" si="7"/>
        <v>0</v>
      </c>
      <c r="F12" s="98">
        <f t="shared" si="0"/>
        <v>0</v>
      </c>
      <c r="G12" s="122">
        <f t="shared" si="1"/>
        <v>0</v>
      </c>
      <c r="I12" s="152" t="b">
        <f>ISBLANK('4A1 4A2 4B1 4B3 Form'!B47)</f>
        <v>1</v>
      </c>
      <c r="J12" s="152" t="b">
        <f>ISBLANK('4A1 4A2 4B1 4B3 Form'!G47)</f>
        <v>1</v>
      </c>
      <c r="K12" s="152" t="b">
        <f>ISBLANK('4A1 4A2 4B1 4B3 Form'!S47)</f>
        <v>1</v>
      </c>
      <c r="L12" s="152" t="b">
        <f>ISBLANK('4A1 4A2 4B1 4B3 Form'!AA47)</f>
        <v>1</v>
      </c>
      <c r="M12" s="152" t="b">
        <f>ISBLANK('4A1 4A2 4B1 4B3 Form'!AJ47)</f>
        <v>1</v>
      </c>
      <c r="N12" s="152" t="b">
        <f>ISBLANK('4A1 4A2 4B1 4B3 Form'!AN47)</f>
        <v>1</v>
      </c>
      <c r="O12" s="152" t="b">
        <f>ISBLANK('4A1 4A2 4B1 4B3 Form'!AQ47)</f>
        <v>1</v>
      </c>
      <c r="Q12">
        <f t="shared" si="2"/>
        <v>0</v>
      </c>
      <c r="R12">
        <f t="shared" si="3"/>
        <v>0</v>
      </c>
      <c r="S12">
        <f t="shared" si="4"/>
        <v>0</v>
      </c>
      <c r="T12">
        <f t="shared" si="5"/>
        <v>0</v>
      </c>
      <c r="U12">
        <f t="shared" si="6"/>
        <v>0</v>
      </c>
      <c r="V12">
        <f t="shared" si="8"/>
        <v>0</v>
      </c>
      <c r="W12">
        <f t="shared" si="9"/>
        <v>0</v>
      </c>
      <c r="X12" t="str">
        <f t="shared" si="10"/>
        <v/>
      </c>
    </row>
    <row r="13" spans="1:24">
      <c r="A13">
        <v>8</v>
      </c>
      <c r="B13">
        <f>IF(OR('4A1 4A2 4B1 4B3 Form'!AJ48="Yes",'4A1 4A2 4B1 4B3 Form'!AJ48="oui"),1,IF(OR('4A1 4A2 4B1 4B3 Form'!AJ48="No",'4A1 4A2 4B1 4B3 Form'!AJ48="Non"),2,0))</f>
        <v>0</v>
      </c>
      <c r="C13">
        <f>'4A1 4A2 4B1 4B3 Form'!AN48</f>
        <v>0</v>
      </c>
      <c r="D13">
        <f>'4A1 4A2 4B1 4B3 Form'!AQ48</f>
        <v>0</v>
      </c>
      <c r="E13" s="122">
        <f t="shared" si="7"/>
        <v>0</v>
      </c>
      <c r="F13" s="98">
        <f t="shared" si="0"/>
        <v>0</v>
      </c>
      <c r="G13" s="122">
        <f t="shared" si="1"/>
        <v>0</v>
      </c>
      <c r="I13" s="152" t="b">
        <f>ISBLANK('4A1 4A2 4B1 4B3 Form'!B48)</f>
        <v>1</v>
      </c>
      <c r="J13" s="152" t="b">
        <f>ISBLANK('4A1 4A2 4B1 4B3 Form'!G48)</f>
        <v>1</v>
      </c>
      <c r="K13" s="152" t="b">
        <f>ISBLANK('4A1 4A2 4B1 4B3 Form'!S48)</f>
        <v>1</v>
      </c>
      <c r="L13" s="152" t="b">
        <f>ISBLANK('4A1 4A2 4B1 4B3 Form'!AA48)</f>
        <v>1</v>
      </c>
      <c r="M13" s="152" t="b">
        <f>ISBLANK('4A1 4A2 4B1 4B3 Form'!AJ48)</f>
        <v>1</v>
      </c>
      <c r="N13" s="152" t="b">
        <f>ISBLANK('4A1 4A2 4B1 4B3 Form'!AN48)</f>
        <v>1</v>
      </c>
      <c r="O13" s="152" t="b">
        <f>ISBLANK('4A1 4A2 4B1 4B3 Form'!AQ48)</f>
        <v>1</v>
      </c>
      <c r="Q13">
        <f t="shared" si="2"/>
        <v>0</v>
      </c>
      <c r="R13">
        <f t="shared" si="3"/>
        <v>0</v>
      </c>
      <c r="S13">
        <f t="shared" si="4"/>
        <v>0</v>
      </c>
      <c r="T13">
        <f t="shared" si="5"/>
        <v>0</v>
      </c>
      <c r="U13">
        <f t="shared" si="6"/>
        <v>0</v>
      </c>
      <c r="V13">
        <f t="shared" si="8"/>
        <v>0</v>
      </c>
      <c r="W13">
        <f t="shared" si="9"/>
        <v>0</v>
      </c>
      <c r="X13" t="str">
        <f t="shared" si="10"/>
        <v/>
      </c>
    </row>
    <row r="14" spans="1:24">
      <c r="A14">
        <v>9</v>
      </c>
      <c r="B14">
        <f>IF(OR('4A1 4A2 4B1 4B3 Form'!AJ49="Yes",'4A1 4A2 4B1 4B3 Form'!AJ49="oui"),1,IF(OR('4A1 4A2 4B1 4B3 Form'!AJ49="No",'4A1 4A2 4B1 4B3 Form'!AJ49="Non"),2,0))</f>
        <v>0</v>
      </c>
      <c r="C14">
        <f>'4A1 4A2 4B1 4B3 Form'!AN49</f>
        <v>0</v>
      </c>
      <c r="D14">
        <f>'4A1 4A2 4B1 4B3 Form'!AQ49</f>
        <v>0</v>
      </c>
      <c r="E14" s="122">
        <f t="shared" si="7"/>
        <v>0</v>
      </c>
      <c r="F14" s="98">
        <f t="shared" si="0"/>
        <v>0</v>
      </c>
      <c r="G14" s="122">
        <f t="shared" si="1"/>
        <v>0</v>
      </c>
      <c r="I14" s="152" t="b">
        <f>ISBLANK('4A1 4A2 4B1 4B3 Form'!B49)</f>
        <v>1</v>
      </c>
      <c r="J14" s="152" t="b">
        <f>ISBLANK('4A1 4A2 4B1 4B3 Form'!G49)</f>
        <v>1</v>
      </c>
      <c r="K14" s="152" t="b">
        <f>ISBLANK('4A1 4A2 4B1 4B3 Form'!S49)</f>
        <v>1</v>
      </c>
      <c r="L14" s="152" t="b">
        <f>ISBLANK('4A1 4A2 4B1 4B3 Form'!AA49)</f>
        <v>1</v>
      </c>
      <c r="M14" s="152" t="b">
        <f>ISBLANK('4A1 4A2 4B1 4B3 Form'!AJ49)</f>
        <v>1</v>
      </c>
      <c r="N14" s="152" t="b">
        <f>ISBLANK('4A1 4A2 4B1 4B3 Form'!AN49)</f>
        <v>1</v>
      </c>
      <c r="O14" s="152" t="b">
        <f>ISBLANK('4A1 4A2 4B1 4B3 Form'!AQ49)</f>
        <v>1</v>
      </c>
      <c r="Q14">
        <f t="shared" si="2"/>
        <v>0</v>
      </c>
      <c r="R14">
        <f t="shared" si="3"/>
        <v>0</v>
      </c>
      <c r="S14">
        <f t="shared" si="4"/>
        <v>0</v>
      </c>
      <c r="T14">
        <f t="shared" si="5"/>
        <v>0</v>
      </c>
      <c r="U14">
        <f t="shared" si="6"/>
        <v>0</v>
      </c>
      <c r="V14">
        <f t="shared" si="8"/>
        <v>0</v>
      </c>
      <c r="W14">
        <f t="shared" si="9"/>
        <v>0</v>
      </c>
      <c r="X14" t="str">
        <f t="shared" si="10"/>
        <v/>
      </c>
    </row>
    <row r="15" spans="1:24">
      <c r="A15">
        <v>10</v>
      </c>
      <c r="B15">
        <f>IF(OR('4A1 4A2 4B1 4B3 Form'!AJ50="Yes",'4A1 4A2 4B1 4B3 Form'!AJ50="oui"),1,IF(OR('4A1 4A2 4B1 4B3 Form'!AJ50="No",'4A1 4A2 4B1 4B3 Form'!AJ50="Non"),2,0))</f>
        <v>0</v>
      </c>
      <c r="C15">
        <f>'4A1 4A2 4B1 4B3 Form'!AN50</f>
        <v>0</v>
      </c>
      <c r="D15">
        <f>'4A1 4A2 4B1 4B3 Form'!AQ50</f>
        <v>0</v>
      </c>
      <c r="E15" s="122">
        <f t="shared" si="7"/>
        <v>0</v>
      </c>
      <c r="F15" s="98">
        <f t="shared" si="0"/>
        <v>0</v>
      </c>
      <c r="G15" s="122">
        <f t="shared" si="1"/>
        <v>0</v>
      </c>
      <c r="I15" s="152" t="b">
        <f>ISBLANK('4A1 4A2 4B1 4B3 Form'!B50)</f>
        <v>1</v>
      </c>
      <c r="J15" s="152" t="b">
        <f>ISBLANK('4A1 4A2 4B1 4B3 Form'!G50)</f>
        <v>1</v>
      </c>
      <c r="K15" s="152" t="b">
        <f>ISBLANK('4A1 4A2 4B1 4B3 Form'!S50)</f>
        <v>1</v>
      </c>
      <c r="L15" s="152" t="b">
        <f>ISBLANK('4A1 4A2 4B1 4B3 Form'!AA50)</f>
        <v>1</v>
      </c>
      <c r="M15" s="152" t="b">
        <f>ISBLANK('4A1 4A2 4B1 4B3 Form'!AJ50)</f>
        <v>1</v>
      </c>
      <c r="N15" s="152" t="b">
        <f>ISBLANK('4A1 4A2 4B1 4B3 Form'!AN50)</f>
        <v>1</v>
      </c>
      <c r="O15" s="152" t="b">
        <f>ISBLANK('4A1 4A2 4B1 4B3 Form'!AQ50)</f>
        <v>1</v>
      </c>
      <c r="Q15">
        <f t="shared" si="2"/>
        <v>0</v>
      </c>
      <c r="R15">
        <f t="shared" si="3"/>
        <v>0</v>
      </c>
      <c r="S15">
        <f t="shared" si="4"/>
        <v>0</v>
      </c>
      <c r="T15">
        <f t="shared" si="5"/>
        <v>0</v>
      </c>
      <c r="U15">
        <f t="shared" si="6"/>
        <v>0</v>
      </c>
      <c r="V15">
        <f t="shared" si="8"/>
        <v>0</v>
      </c>
      <c r="W15">
        <f t="shared" si="9"/>
        <v>0</v>
      </c>
      <c r="X15" t="str">
        <f t="shared" si="10"/>
        <v/>
      </c>
    </row>
    <row r="16" spans="1:24">
      <c r="A16">
        <v>11</v>
      </c>
      <c r="B16">
        <f>IF(OR('4A1 4A2 4B1 4B3 Form'!AJ51="Yes",'4A1 4A2 4B1 4B3 Form'!AJ51="oui"),1,IF(OR('4A1 4A2 4B1 4B3 Form'!AJ51="No",'4A1 4A2 4B1 4B3 Form'!AJ51="Non"),2,0))</f>
        <v>0</v>
      </c>
      <c r="C16">
        <f>'4A1 4A2 4B1 4B3 Form'!AN51</f>
        <v>0</v>
      </c>
      <c r="D16">
        <f>'4A1 4A2 4B1 4B3 Form'!AQ51</f>
        <v>0</v>
      </c>
      <c r="E16" s="122">
        <f t="shared" si="7"/>
        <v>0</v>
      </c>
      <c r="F16" s="98">
        <f t="shared" si="0"/>
        <v>0</v>
      </c>
      <c r="G16" s="122">
        <f>IF($C$2="Per Event Calculation",F16,IF(B16=1,C16*$B$3,IF(B16=2,D16*$B$3,0)))</f>
        <v>0</v>
      </c>
      <c r="I16" s="152" t="b">
        <f>ISBLANK('4A1 4A2 4B1 4B3 Form'!B51)</f>
        <v>1</v>
      </c>
      <c r="J16" s="152" t="b">
        <f>ISBLANK('4A1 4A2 4B1 4B3 Form'!G51)</f>
        <v>1</v>
      </c>
      <c r="K16" s="152" t="b">
        <f>ISBLANK('4A1 4A2 4B1 4B3 Form'!S51)</f>
        <v>1</v>
      </c>
      <c r="L16" s="152" t="b">
        <f>ISBLANK('4A1 4A2 4B1 4B3 Form'!AA51)</f>
        <v>1</v>
      </c>
      <c r="M16" s="152" t="b">
        <f>ISBLANK('4A1 4A2 4B1 4B3 Form'!AJ51)</f>
        <v>1</v>
      </c>
      <c r="N16" s="152" t="b">
        <f>ISBLANK('4A1 4A2 4B1 4B3 Form'!AN51)</f>
        <v>1</v>
      </c>
      <c r="O16" s="152" t="b">
        <f>ISBLANK('4A1 4A2 4B1 4B3 Form'!AQ51)</f>
        <v>1</v>
      </c>
      <c r="Q16">
        <f t="shared" si="2"/>
        <v>0</v>
      </c>
      <c r="R16">
        <f t="shared" si="3"/>
        <v>0</v>
      </c>
      <c r="S16">
        <f t="shared" si="4"/>
        <v>0</v>
      </c>
      <c r="T16">
        <f t="shared" si="5"/>
        <v>0</v>
      </c>
      <c r="U16">
        <f t="shared" si="6"/>
        <v>0</v>
      </c>
      <c r="V16">
        <f t="shared" si="8"/>
        <v>0</v>
      </c>
      <c r="W16">
        <f t="shared" si="9"/>
        <v>0</v>
      </c>
      <c r="X16" t="str">
        <f t="shared" si="10"/>
        <v/>
      </c>
    </row>
    <row r="17" spans="1:24">
      <c r="A17">
        <v>12</v>
      </c>
      <c r="B17">
        <f>IF(OR('4A1 4A2 4B1 4B3 Form'!AJ52="Yes",'4A1 4A2 4B1 4B3 Form'!AJ52="oui"),1,IF(OR('4A1 4A2 4B1 4B3 Form'!AJ52="No",'4A1 4A2 4B1 4B3 Form'!AJ52="Non"),2,0))</f>
        <v>0</v>
      </c>
      <c r="C17">
        <f>'4A1 4A2 4B1 4B3 Form'!AN52</f>
        <v>0</v>
      </c>
      <c r="D17">
        <f>'4A1 4A2 4B1 4B3 Form'!AQ52</f>
        <v>0</v>
      </c>
      <c r="E17" s="122">
        <f t="shared" si="7"/>
        <v>0</v>
      </c>
      <c r="F17" s="98">
        <f t="shared" si="0"/>
        <v>0</v>
      </c>
      <c r="G17" s="122">
        <f t="shared" ref="G17:G21" si="11">IF($C$2="Per Event Calculation",F17,IF(B17=1,C17*$B$3,IF(B17=2,D17*$B$3,0)))</f>
        <v>0</v>
      </c>
      <c r="I17" s="152" t="b">
        <f>ISBLANK('4A1 4A2 4B1 4B3 Form'!B52)</f>
        <v>1</v>
      </c>
      <c r="J17" s="152" t="b">
        <f>ISBLANK('4A1 4A2 4B1 4B3 Form'!G52)</f>
        <v>1</v>
      </c>
      <c r="K17" s="152" t="b">
        <f>ISBLANK('4A1 4A2 4B1 4B3 Form'!S52)</f>
        <v>1</v>
      </c>
      <c r="L17" s="152" t="b">
        <f>ISBLANK('4A1 4A2 4B1 4B3 Form'!AA52)</f>
        <v>1</v>
      </c>
      <c r="M17" s="152" t="b">
        <f>ISBLANK('4A1 4A2 4B1 4B3 Form'!AJ52)</f>
        <v>1</v>
      </c>
      <c r="N17" s="152" t="b">
        <f>ISBLANK('4A1 4A2 4B1 4B3 Form'!AN52)</f>
        <v>1</v>
      </c>
      <c r="O17" s="152" t="b">
        <f>ISBLANK('4A1 4A2 4B1 4B3 Form'!AQ52)</f>
        <v>1</v>
      </c>
      <c r="Q17">
        <f t="shared" si="2"/>
        <v>0</v>
      </c>
      <c r="R17">
        <f t="shared" si="3"/>
        <v>0</v>
      </c>
      <c r="S17">
        <f t="shared" si="4"/>
        <v>0</v>
      </c>
      <c r="T17">
        <f t="shared" si="5"/>
        <v>0</v>
      </c>
      <c r="U17">
        <f t="shared" si="6"/>
        <v>0</v>
      </c>
      <c r="V17">
        <f t="shared" si="8"/>
        <v>0</v>
      </c>
      <c r="W17">
        <f t="shared" si="9"/>
        <v>0</v>
      </c>
      <c r="X17" t="str">
        <f t="shared" si="10"/>
        <v/>
      </c>
    </row>
    <row r="18" spans="1:24">
      <c r="A18">
        <v>13</v>
      </c>
      <c r="B18">
        <f>IF(OR('4A1 4A2 4B1 4B3 Form'!AJ53="Yes",'4A1 4A2 4B1 4B3 Form'!AJ53="oui"),1,IF(OR('4A1 4A2 4B1 4B3 Form'!AJ53="No",'4A1 4A2 4B1 4B3 Form'!AJ53="Non"),2,0))</f>
        <v>0</v>
      </c>
      <c r="C18">
        <f>'4A1 4A2 4B1 4B3 Form'!AN53</f>
        <v>0</v>
      </c>
      <c r="D18">
        <f>'4A1 4A2 4B1 4B3 Form'!AQ53</f>
        <v>0</v>
      </c>
      <c r="E18" s="122">
        <f t="shared" si="7"/>
        <v>0</v>
      </c>
      <c r="F18" s="98">
        <f t="shared" si="0"/>
        <v>0</v>
      </c>
      <c r="G18" s="122">
        <f t="shared" si="11"/>
        <v>0</v>
      </c>
      <c r="I18" s="152" t="b">
        <f>ISBLANK('4A1 4A2 4B1 4B3 Form'!B53)</f>
        <v>1</v>
      </c>
      <c r="J18" s="152" t="b">
        <f>ISBLANK('4A1 4A2 4B1 4B3 Form'!G53)</f>
        <v>1</v>
      </c>
      <c r="K18" s="152" t="b">
        <f>ISBLANK('4A1 4A2 4B1 4B3 Form'!S53)</f>
        <v>1</v>
      </c>
      <c r="L18" s="152" t="b">
        <f>ISBLANK('4A1 4A2 4B1 4B3 Form'!AA53)</f>
        <v>1</v>
      </c>
      <c r="M18" s="152" t="b">
        <f>ISBLANK('4A1 4A2 4B1 4B3 Form'!AJ53)</f>
        <v>1</v>
      </c>
      <c r="N18" s="152" t="b">
        <f>ISBLANK('4A1 4A2 4B1 4B3 Form'!AN53)</f>
        <v>1</v>
      </c>
      <c r="O18" s="152" t="b">
        <f>ISBLANK('4A1 4A2 4B1 4B3 Form'!AQ53)</f>
        <v>1</v>
      </c>
      <c r="Q18">
        <f t="shared" si="2"/>
        <v>0</v>
      </c>
      <c r="R18">
        <f t="shared" si="3"/>
        <v>0</v>
      </c>
      <c r="S18">
        <f t="shared" si="4"/>
        <v>0</v>
      </c>
      <c r="T18">
        <f t="shared" si="5"/>
        <v>0</v>
      </c>
      <c r="U18">
        <f t="shared" si="6"/>
        <v>0</v>
      </c>
      <c r="V18">
        <f t="shared" si="8"/>
        <v>0</v>
      </c>
      <c r="W18">
        <f t="shared" si="9"/>
        <v>0</v>
      </c>
      <c r="X18" t="str">
        <f t="shared" si="10"/>
        <v/>
      </c>
    </row>
    <row r="19" spans="1:24">
      <c r="A19">
        <v>14</v>
      </c>
      <c r="B19">
        <f>IF(OR('4A1 4A2 4B1 4B3 Form'!AJ54="Yes",'4A1 4A2 4B1 4B3 Form'!AJ54="oui"),1,IF(OR('4A1 4A2 4B1 4B3 Form'!AJ54="No",'4A1 4A2 4B1 4B3 Form'!AJ54="Non"),2,0))</f>
        <v>0</v>
      </c>
      <c r="C19">
        <f>'4A1 4A2 4B1 4B3 Form'!AN54</f>
        <v>0</v>
      </c>
      <c r="D19">
        <f>'4A1 4A2 4B1 4B3 Form'!AQ54</f>
        <v>0</v>
      </c>
      <c r="E19" s="122">
        <f>IF(AND(SUM(C$22:D$22)&gt;C$4,$B19=1),C19*$B$3,IF(AND($B19=2,SUM(C$22:D$22)&gt;D$4),D19*$B$3,IF(AND($B19=1,SUM(C$22:D$22)&gt;D$4),C19*$B$3,0)))</f>
        <v>0</v>
      </c>
      <c r="F19" s="98">
        <f t="shared" si="0"/>
        <v>0</v>
      </c>
      <c r="G19" s="122">
        <f t="shared" si="11"/>
        <v>0</v>
      </c>
      <c r="I19" s="152" t="b">
        <f>ISBLANK('4A1 4A2 4B1 4B3 Form'!B54)</f>
        <v>1</v>
      </c>
      <c r="J19" s="152" t="b">
        <f>ISBLANK('4A1 4A2 4B1 4B3 Form'!G54)</f>
        <v>1</v>
      </c>
      <c r="K19" s="152" t="b">
        <f>ISBLANK('4A1 4A2 4B1 4B3 Form'!S54)</f>
        <v>1</v>
      </c>
      <c r="L19" s="152" t="b">
        <f>ISBLANK('4A1 4A2 4B1 4B3 Form'!AA54)</f>
        <v>1</v>
      </c>
      <c r="M19" s="152" t="b">
        <f>ISBLANK('4A1 4A2 4B1 4B3 Form'!AJ54)</f>
        <v>1</v>
      </c>
      <c r="N19" s="152" t="b">
        <f>ISBLANK('4A1 4A2 4B1 4B3 Form'!AN54)</f>
        <v>1</v>
      </c>
      <c r="O19" s="152" t="b">
        <f>ISBLANK('4A1 4A2 4B1 4B3 Form'!AQ54)</f>
        <v>1</v>
      </c>
      <c r="Q19">
        <f t="shared" si="2"/>
        <v>0</v>
      </c>
      <c r="R19">
        <f t="shared" si="3"/>
        <v>0</v>
      </c>
      <c r="S19">
        <f t="shared" si="4"/>
        <v>0</v>
      </c>
      <c r="T19">
        <f t="shared" si="5"/>
        <v>0</v>
      </c>
      <c r="U19">
        <f t="shared" si="6"/>
        <v>0</v>
      </c>
      <c r="V19">
        <f t="shared" si="8"/>
        <v>0</v>
      </c>
      <c r="W19">
        <f t="shared" si="9"/>
        <v>0</v>
      </c>
      <c r="X19" t="str">
        <f t="shared" si="10"/>
        <v/>
      </c>
    </row>
    <row r="20" spans="1:24">
      <c r="A20">
        <v>15</v>
      </c>
      <c r="B20">
        <f>IF(OR('4A1 4A2 4B1 4B3 Form'!AJ55="Yes",'4A1 4A2 4B1 4B3 Form'!AJ55="oui"),1,IF(OR('4A1 4A2 4B1 4B3 Form'!AJ55="No",'4A1 4A2 4B1 4B3 Form'!AJ55="Non"),2,0))</f>
        <v>0</v>
      </c>
      <c r="C20">
        <f>'4A1 4A2 4B1 4B3 Form'!AN55</f>
        <v>0</v>
      </c>
      <c r="D20">
        <f>'4A1 4A2 4B1 4B3 Form'!AQ55</f>
        <v>0</v>
      </c>
      <c r="E20" s="122">
        <f t="shared" si="7"/>
        <v>0</v>
      </c>
      <c r="F20" s="98">
        <f t="shared" si="0"/>
        <v>0</v>
      </c>
      <c r="G20" s="122">
        <f t="shared" si="11"/>
        <v>0</v>
      </c>
      <c r="I20" s="152" t="b">
        <f>ISBLANK('4A1 4A2 4B1 4B3 Form'!B55)</f>
        <v>1</v>
      </c>
      <c r="J20" s="152" t="b">
        <f>ISBLANK('4A1 4A2 4B1 4B3 Form'!G55)</f>
        <v>1</v>
      </c>
      <c r="K20" s="152" t="b">
        <f>ISBLANK('4A1 4A2 4B1 4B3 Form'!S55)</f>
        <v>1</v>
      </c>
      <c r="L20" s="152" t="b">
        <f>ISBLANK('4A1 4A2 4B1 4B3 Form'!AA55)</f>
        <v>1</v>
      </c>
      <c r="M20" s="152" t="b">
        <f>ISBLANK('4A1 4A2 4B1 4B3 Form'!AJ55)</f>
        <v>1</v>
      </c>
      <c r="N20" s="152" t="b">
        <f>ISBLANK('4A1 4A2 4B1 4B3 Form'!AN55)</f>
        <v>1</v>
      </c>
      <c r="O20" s="152" t="b">
        <f>ISBLANK('4A1 4A2 4B1 4B3 Form'!AQ55)</f>
        <v>1</v>
      </c>
      <c r="Q20">
        <f t="shared" si="2"/>
        <v>0</v>
      </c>
      <c r="R20">
        <f t="shared" si="3"/>
        <v>0</v>
      </c>
      <c r="S20">
        <f t="shared" si="4"/>
        <v>0</v>
      </c>
      <c r="T20">
        <f t="shared" si="5"/>
        <v>0</v>
      </c>
      <c r="U20">
        <f t="shared" si="6"/>
        <v>0</v>
      </c>
      <c r="V20">
        <f t="shared" si="8"/>
        <v>0</v>
      </c>
      <c r="W20">
        <f t="shared" si="9"/>
        <v>0</v>
      </c>
      <c r="X20" t="str">
        <f t="shared" si="10"/>
        <v/>
      </c>
    </row>
    <row r="21" spans="1:24">
      <c r="A21">
        <v>16</v>
      </c>
      <c r="B21">
        <f>IF(OR('4A1 4A2 4B1 4B3 Form'!AJ56="Yes",'4A1 4A2 4B1 4B3 Form'!AJ56="oui"),1,IF(OR('4A1 4A2 4B1 4B3 Form'!AJ56="No",'4A1 4A2 4B1 4B3 Form'!AJ56="Non"),2,0))</f>
        <v>0</v>
      </c>
      <c r="C21">
        <f>'4A1 4A2 4B1 4B3 Form'!AN56</f>
        <v>0</v>
      </c>
      <c r="D21">
        <f>'4A1 4A2 4B1 4B3 Form'!AQ56</f>
        <v>0</v>
      </c>
      <c r="E21" s="122">
        <f t="shared" si="7"/>
        <v>0</v>
      </c>
      <c r="F21" s="98">
        <f t="shared" si="0"/>
        <v>0</v>
      </c>
      <c r="G21" s="122">
        <f t="shared" si="11"/>
        <v>0</v>
      </c>
      <c r="I21" s="152" t="b">
        <f>ISBLANK('4A1 4A2 4B1 4B3 Form'!B56)</f>
        <v>1</v>
      </c>
      <c r="J21" s="152" t="b">
        <f>ISBLANK('4A1 4A2 4B1 4B3 Form'!G56)</f>
        <v>1</v>
      </c>
      <c r="K21" s="152" t="b">
        <f>ISBLANK('4A1 4A2 4B1 4B3 Form'!S56)</f>
        <v>1</v>
      </c>
      <c r="L21" s="152" t="b">
        <f>ISBLANK('4A1 4A2 4B1 4B3 Form'!AA56)</f>
        <v>1</v>
      </c>
      <c r="M21" s="152" t="b">
        <f>ISBLANK('4A1 4A2 4B1 4B3 Form'!AJ56)</f>
        <v>1</v>
      </c>
      <c r="N21" s="152" t="b">
        <f>ISBLANK('4A1 4A2 4B1 4B3 Form'!AN56)</f>
        <v>1</v>
      </c>
      <c r="O21" s="152" t="b">
        <f>ISBLANK('4A1 4A2 4B1 4B3 Form'!AQ56)</f>
        <v>1</v>
      </c>
      <c r="Q21">
        <f t="shared" si="2"/>
        <v>0</v>
      </c>
      <c r="R21">
        <f t="shared" si="3"/>
        <v>0</v>
      </c>
      <c r="S21">
        <f t="shared" si="4"/>
        <v>0</v>
      </c>
      <c r="T21">
        <f t="shared" si="5"/>
        <v>0</v>
      </c>
      <c r="U21">
        <f t="shared" si="6"/>
        <v>0</v>
      </c>
      <c r="V21">
        <f t="shared" si="8"/>
        <v>0</v>
      </c>
      <c r="W21">
        <f t="shared" si="9"/>
        <v>0</v>
      </c>
      <c r="X21" t="str">
        <f t="shared" si="10"/>
        <v/>
      </c>
    </row>
    <row r="22" spans="1:24">
      <c r="B22">
        <f>SUM(B6:B21)</f>
        <v>0</v>
      </c>
      <c r="C22" s="122">
        <f>SUM(C6:C21)</f>
        <v>0</v>
      </c>
      <c r="D22" s="122">
        <f>SUM(D6:D21)</f>
        <v>0</v>
      </c>
      <c r="E22" s="122">
        <f>IF(AND(B22&gt;0,SUM(E6:E21)=0),F4,SUM(E6:E21))</f>
        <v>0</v>
      </c>
      <c r="F22" s="122">
        <f>SUM(F6:F21)</f>
        <v>0</v>
      </c>
      <c r="G22" s="122">
        <f>IF($C$2="Per Event Calculation",F22,E22)</f>
        <v>0</v>
      </c>
      <c r="I22" s="152"/>
      <c r="J22" s="152"/>
      <c r="K22" s="152"/>
      <c r="L22" s="152"/>
      <c r="M22" s="152"/>
      <c r="N22" s="152"/>
      <c r="O22" s="152"/>
      <c r="X22">
        <f>COUNTIF(X6:X21,"error")</f>
        <v>0</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sheetPr>
  <dimension ref="A1:D19"/>
  <sheetViews>
    <sheetView workbookViewId="0">
      <selection activeCell="D13" sqref="D13"/>
    </sheetView>
  </sheetViews>
  <sheetFormatPr defaultRowHeight="15"/>
  <cols>
    <col min="2" max="2" width="44.5703125" customWidth="1"/>
    <col min="3" max="4" width="36.28515625" customWidth="1"/>
  </cols>
  <sheetData>
    <row r="1" spans="1:4">
      <c r="A1" t="s">
        <v>52</v>
      </c>
      <c r="B1" s="11" t="str">
        <f>Language!G2</f>
        <v>French</v>
      </c>
    </row>
    <row r="5" spans="1:4">
      <c r="B5" t="s">
        <v>109</v>
      </c>
      <c r="C5" s="92" t="s">
        <v>11</v>
      </c>
      <c r="D5" s="92" t="s">
        <v>14</v>
      </c>
    </row>
    <row r="6" spans="1:4">
      <c r="A6" t="s">
        <v>110</v>
      </c>
      <c r="B6" t="str">
        <f>IF($B$1="English",C6,D6)</f>
        <v>Renseignement important</v>
      </c>
      <c r="C6" s="92" t="s">
        <v>245</v>
      </c>
      <c r="D6" s="92" t="s">
        <v>246</v>
      </c>
    </row>
    <row r="7" spans="1:4">
      <c r="A7" t="s">
        <v>113</v>
      </c>
      <c r="B7" t="str">
        <f>IF($B$1="English",C7,D7)</f>
        <v>La SOCAN est une organisation sans but lucratif qui représente au Canada les droits d’exécution de millions de créateurs et éditeurs de musique canadiens et étrangers. La SOCAN est fière de jouer un rôle de chef de file en soutenant le succès à long terme de ses quelque 110 000 membres canadiens et plus ainsi que celui de l’industrie musicale canadienne. La SOCAN perçoit des droits de licence auprès de plus 48 000 entreprises d’un océan à l’autre et répartit les redevances entre ses membres et ceux de ses organisations affiliées autour du monde. La SOCAN répartit également entre ses membres les redevances d’utilisation de leur musique à travers le monde en collaboration avec ses sociétés affiliées.</v>
      </c>
      <c r="C7" s="92" t="s">
        <v>247</v>
      </c>
      <c r="D7" s="92" t="s">
        <v>248</v>
      </c>
    </row>
    <row r="8" spans="1:4">
      <c r="A8" t="s">
        <v>116</v>
      </c>
      <c r="B8" t="str">
        <f t="shared" ref="B8:B19" si="0">IF($B$1="English",C8,D8)</f>
        <v>Conditions générales</v>
      </c>
      <c r="C8" s="92" t="s">
        <v>249</v>
      </c>
      <c r="D8" s="92" t="s">
        <v>250</v>
      </c>
    </row>
    <row r="9" spans="1:4">
      <c r="A9" t="s">
        <v>119</v>
      </c>
      <c r="B9" t="str">
        <f t="shared" si="0"/>
        <v xml:space="preserve">Les dispositions qui régissent votre licence incluent celles décrites ci-dessous et celles apparaissant dans le tarif approuvé, dont les dispositions générales, tel qu’homologué par la Commission du droit d’auteur du Canada chaque année (collectivement le « tarif »). Pour toute question au sujet de ces conditions, veuillez nous contacter.  </v>
      </c>
      <c r="C9" s="92" t="s">
        <v>251</v>
      </c>
      <c r="D9" s="92" t="s">
        <v>252</v>
      </c>
    </row>
    <row r="10" spans="1:4">
      <c r="A10" t="s">
        <v>122</v>
      </c>
      <c r="B10" t="str">
        <f t="shared" si="0"/>
        <v>Dans ce formulaire, vous, votre et le titulaire de licence désignent la personne ou l’entreprise qui présente une demande de licence ou une déclaration annuelle. Nous, notre et la SOCAN désignent la Société canadienne des auteurs, compositeurs et éditeurs de musique. Le mot œuvre désigne toute œuvre musicale du répertoire de la SOCAN.</v>
      </c>
      <c r="C10" s="92" t="s">
        <v>253</v>
      </c>
      <c r="D10" s="92" t="s">
        <v>254</v>
      </c>
    </row>
    <row r="11" spans="1:4">
      <c r="A11" t="s">
        <v>125</v>
      </c>
      <c r="B11" t="str">
        <f t="shared" si="0"/>
        <v>Vous pouvez obtenir un exemplaire de tout tarif de la SOCAN en écrivant à licence@socan.ca ou en appelant au 1.866.944.6224.</v>
      </c>
      <c r="C11" s="92" t="s">
        <v>255</v>
      </c>
      <c r="D11" s="92" t="s">
        <v>256</v>
      </c>
    </row>
    <row r="12" spans="1:4">
      <c r="A12" t="s">
        <v>128</v>
      </c>
      <c r="B12" t="str">
        <f t="shared" si="0"/>
        <v>Si le tarif d’une année n’a pas été homologué au 1er janvier de cette même année, le dernier tarif en vigueur s’appliquera jusqu’à l’approbation de sa nouvelle version, date à laquelle les droits de licence seront corrigés afin de refléter la version homologuée pour l’année.</v>
      </c>
      <c r="C12" s="92" t="s">
        <v>257</v>
      </c>
      <c r="D12" t="s">
        <v>258</v>
      </c>
    </row>
    <row r="13" spans="1:4">
      <c r="A13" t="s">
        <v>131</v>
      </c>
      <c r="B13" t="str">
        <f t="shared" si="0"/>
        <v>Les droits de licence, plus les taxes en vigueur pour l’année, seront calculés conformément aux dispositions du tarif d’après les renseignements figurant sur le formulaire de déclaration annuelle ou de vérification le plus récent, sous réserve de correction afin de refléter toute mise à jour de ces renseignements conformément au tarif.</v>
      </c>
      <c r="C13" s="92" t="s">
        <v>259</v>
      </c>
      <c r="D13" t="s">
        <v>260</v>
      </c>
    </row>
    <row r="14" spans="1:4">
      <c r="A14" t="s">
        <v>134</v>
      </c>
      <c r="B14" t="str">
        <f t="shared" si="0"/>
        <v>Vous devez conserver toute information nécessaire au calcul des droits de licence.</v>
      </c>
      <c r="C14" t="s">
        <v>261</v>
      </c>
      <c r="D14" t="s">
        <v>262</v>
      </c>
    </row>
    <row r="15" spans="1:4">
      <c r="A15" t="s">
        <v>137</v>
      </c>
      <c r="B15" t="str">
        <f t="shared" si="0"/>
        <v>Vous devez soumettre à la SOCAN votre demande de licence avant le concert et soumettre le formulaire et les droits de licence dans les 30 jours du concert.</v>
      </c>
      <c r="C15" t="s">
        <v>263</v>
      </c>
      <c r="D15" t="s">
        <v>264</v>
      </c>
    </row>
    <row r="16" spans="1:4">
      <c r="A16" t="s">
        <v>140</v>
      </c>
      <c r="B16" t="str">
        <f>IF($B$1="English",C16,D16)</f>
        <v>Nous nous engageons à traiter vos renseignements personnels de façon responsable. Pour de plus amples informations sur la Politique de confidentialité de la SOCAN, veuillez visiter www.socan.ca.</v>
      </c>
      <c r="C16" t="s">
        <v>265</v>
      </c>
      <c r="D16" t="s">
        <v>266</v>
      </c>
    </row>
    <row r="17" spans="1:4">
      <c r="A17" t="s">
        <v>143</v>
      </c>
      <c r="B17" t="str">
        <f t="shared" si="0"/>
        <v>Où vont vos droits de license?</v>
      </c>
      <c r="C17" t="s">
        <v>267</v>
      </c>
      <c r="D17" t="s">
        <v>268</v>
      </c>
    </row>
    <row r="18" spans="1:4">
      <c r="A18" t="s">
        <v>145</v>
      </c>
      <c r="B18" t="str">
        <f t="shared" si="0"/>
        <v>Repartition de redevances de 2011</v>
      </c>
      <c r="C18" t="s">
        <v>269</v>
      </c>
      <c r="D18" t="s">
        <v>270</v>
      </c>
    </row>
    <row r="19" spans="1:4">
      <c r="A19" t="s">
        <v>148</v>
      </c>
      <c r="B19" t="str">
        <f t="shared" si="0"/>
        <v>Frais diexploitation</v>
      </c>
      <c r="C19" t="s">
        <v>271</v>
      </c>
      <c r="D19" t="s">
        <v>272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G3"/>
  <sheetViews>
    <sheetView workbookViewId="0">
      <selection activeCell="C2" sqref="C2"/>
    </sheetView>
  </sheetViews>
  <sheetFormatPr defaultRowHeight="15"/>
  <cols>
    <col min="4" max="5" width="17.7109375" bestFit="1" customWidth="1"/>
  </cols>
  <sheetData>
    <row r="1" spans="1:7">
      <c r="B1" t="s">
        <v>8</v>
      </c>
      <c r="C1" t="s">
        <v>9</v>
      </c>
      <c r="D1" t="s">
        <v>10</v>
      </c>
    </row>
    <row r="2" spans="1:7">
      <c r="A2">
        <v>1</v>
      </c>
      <c r="B2" t="s">
        <v>11</v>
      </c>
      <c r="C2" t="s">
        <v>12</v>
      </c>
      <c r="D2" t="str">
        <f>IF(F2=1,B2,C2)</f>
        <v>Anglais</v>
      </c>
      <c r="E2" t="s">
        <v>13</v>
      </c>
      <c r="F2" s="11">
        <f>'4A1 4A2 4B1 4B3 Form'!A2</f>
        <v>2</v>
      </c>
      <c r="G2" s="11" t="str">
        <f>VLOOKUP(F2,A:B,2,FALSE)</f>
        <v>French</v>
      </c>
    </row>
    <row r="3" spans="1:7">
      <c r="A3">
        <v>2</v>
      </c>
      <c r="B3" t="s">
        <v>14</v>
      </c>
      <c r="C3" t="s">
        <v>15</v>
      </c>
      <c r="D3" t="str">
        <f>IF(F2=1,B3,C3)</f>
        <v>Français</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J18"/>
  <sheetViews>
    <sheetView workbookViewId="0">
      <selection activeCell="B6" sqref="B6"/>
    </sheetView>
  </sheetViews>
  <sheetFormatPr defaultRowHeight="15"/>
  <cols>
    <col min="1" max="1" width="60.140625" bestFit="1" customWidth="1"/>
    <col min="2" max="2" width="79.7109375" bestFit="1" customWidth="1"/>
    <col min="3" max="3" width="7.85546875" bestFit="1" customWidth="1"/>
    <col min="4" max="5" width="25.42578125" style="91" customWidth="1"/>
    <col min="6" max="8" width="9.140625" style="88"/>
    <col min="9" max="9" width="9.140625" style="97"/>
    <col min="10" max="10" width="9.140625" style="98"/>
  </cols>
  <sheetData>
    <row r="1" spans="1:10">
      <c r="A1" t="s">
        <v>16</v>
      </c>
      <c r="B1" s="11" t="str">
        <f>Language!G2</f>
        <v>French</v>
      </c>
    </row>
    <row r="2" spans="1:10">
      <c r="A2" t="s">
        <v>17</v>
      </c>
      <c r="B2" s="11" t="str">
        <f>IF(B1="English",A9,B9)</f>
        <v>TariffFR</v>
      </c>
    </row>
    <row r="3" spans="1:10">
      <c r="A3">
        <v>1</v>
      </c>
      <c r="B3" s="11" t="str">
        <f>IF($B$2="tariffen",A11,B11)</f>
        <v>FORMULAIRE DE LICENCE DE MUSIQUE - TARIF 4A1 – CONCERTS DE MUSIQUE POPULAIRE</v>
      </c>
    </row>
    <row r="4" spans="1:10">
      <c r="A4">
        <v>2</v>
      </c>
      <c r="B4" s="11" t="str">
        <f>IF($B$2="tariffen",A12,B12)</f>
        <v>FORMULAIRE DE LICENCE DE MUSIQUE - TARIF 4A2 – CONCERTS DE MUSIQUE POPULAIRE</v>
      </c>
    </row>
    <row r="5" spans="1:10">
      <c r="A5">
        <v>3</v>
      </c>
      <c r="B5" s="11" t="str">
        <f>IF($B$2="tariffen",A13,B13)</f>
        <v>FORMULAIRE DE LICENCE DE MUSIQUE - TARIF 4B1 – CONCERTS DE MUSIQUE CLASSIQUE</v>
      </c>
    </row>
    <row r="6" spans="1:10">
      <c r="A6">
        <v>4</v>
      </c>
      <c r="B6" s="11" t="str">
        <f>IF($B$2="tariffen",A14,B14)</f>
        <v>FORMULAIRE DE LICENCE DE MUSIQUE - TARIF 4B3 – CONCERTS DE MUSIQUE CLASSIQUE</v>
      </c>
    </row>
    <row r="7" spans="1:10">
      <c r="B7" s="11"/>
    </row>
    <row r="8" spans="1:10" ht="30" customHeight="1">
      <c r="A8" s="275" t="s">
        <v>18</v>
      </c>
      <c r="B8" s="275"/>
      <c r="D8" s="276" t="s">
        <v>19</v>
      </c>
      <c r="E8" s="276"/>
    </row>
    <row r="9" spans="1:10">
      <c r="A9" t="s">
        <v>20</v>
      </c>
      <c r="B9" t="s">
        <v>21</v>
      </c>
    </row>
    <row r="10" spans="1:10">
      <c r="A10" t="s">
        <v>11</v>
      </c>
      <c r="B10" t="s">
        <v>14</v>
      </c>
      <c r="D10" s="91" t="s">
        <v>11</v>
      </c>
      <c r="E10" s="91" t="s">
        <v>14</v>
      </c>
      <c r="F10" s="88" t="s">
        <v>22</v>
      </c>
      <c r="G10" s="88" t="s">
        <v>23</v>
      </c>
      <c r="H10" s="88" t="s">
        <v>24</v>
      </c>
      <c r="I10" s="97" t="s">
        <v>25</v>
      </c>
      <c r="J10" s="98" t="s">
        <v>23</v>
      </c>
    </row>
    <row r="11" spans="1:10" ht="90">
      <c r="A11" t="s">
        <v>26</v>
      </c>
      <c r="B11" t="s">
        <v>27</v>
      </c>
      <c r="C11" t="s">
        <v>28</v>
      </c>
      <c r="D11" s="91" t="s">
        <v>29</v>
      </c>
      <c r="E11" s="91" t="s">
        <v>30</v>
      </c>
      <c r="F11" s="88" t="s">
        <v>31</v>
      </c>
      <c r="G11" s="88" t="s">
        <v>32</v>
      </c>
      <c r="H11" s="88" t="s">
        <v>33</v>
      </c>
      <c r="I11" s="97">
        <v>0.03</v>
      </c>
      <c r="J11" s="98">
        <v>35</v>
      </c>
    </row>
    <row r="12" spans="1:10" ht="90">
      <c r="A12" t="s">
        <v>34</v>
      </c>
      <c r="B12" t="s">
        <v>35</v>
      </c>
      <c r="C12" t="s">
        <v>36</v>
      </c>
      <c r="D12" s="91" t="s">
        <v>29</v>
      </c>
      <c r="E12" s="91" t="s">
        <v>30</v>
      </c>
      <c r="F12" s="88" t="s">
        <v>31</v>
      </c>
      <c r="G12" s="88" t="s">
        <v>37</v>
      </c>
      <c r="H12" s="88" t="s">
        <v>33</v>
      </c>
      <c r="I12" s="97">
        <v>0.03</v>
      </c>
      <c r="J12" s="98">
        <v>60</v>
      </c>
    </row>
    <row r="13" spans="1:10" ht="90">
      <c r="A13" t="s">
        <v>38</v>
      </c>
      <c r="B13" t="s">
        <v>39</v>
      </c>
      <c r="C13" t="s">
        <v>40</v>
      </c>
      <c r="D13" s="91" t="s">
        <v>41</v>
      </c>
      <c r="E13" s="91" t="s">
        <v>42</v>
      </c>
      <c r="F13" s="88" t="s">
        <v>43</v>
      </c>
      <c r="G13" s="88" t="s">
        <v>32</v>
      </c>
      <c r="H13" s="88" t="s">
        <v>44</v>
      </c>
      <c r="I13" s="97">
        <v>1.5599999999999999E-2</v>
      </c>
      <c r="J13" s="98">
        <v>35</v>
      </c>
    </row>
    <row r="14" spans="1:10" ht="105">
      <c r="A14" t="s">
        <v>45</v>
      </c>
      <c r="B14" t="s">
        <v>46</v>
      </c>
      <c r="C14" t="s">
        <v>47</v>
      </c>
      <c r="D14" s="91" t="s">
        <v>48</v>
      </c>
      <c r="E14" s="91" t="s">
        <v>49</v>
      </c>
      <c r="F14" s="88" t="s">
        <v>50</v>
      </c>
      <c r="G14" s="88" t="s">
        <v>32</v>
      </c>
      <c r="H14" s="88" t="s">
        <v>51</v>
      </c>
      <c r="I14" s="97">
        <v>9.5999999999999992E-3</v>
      </c>
      <c r="J14" s="98">
        <v>35</v>
      </c>
    </row>
    <row r="15" spans="1:10">
      <c r="A15" t="s">
        <v>27</v>
      </c>
      <c r="B15" t="s">
        <v>26</v>
      </c>
      <c r="C15" t="s">
        <v>28</v>
      </c>
    </row>
    <row r="16" spans="1:10">
      <c r="A16" t="s">
        <v>35</v>
      </c>
      <c r="B16" t="s">
        <v>34</v>
      </c>
      <c r="C16" t="s">
        <v>36</v>
      </c>
    </row>
    <row r="17" spans="1:3">
      <c r="A17" t="s">
        <v>39</v>
      </c>
      <c r="B17" t="s">
        <v>38</v>
      </c>
      <c r="C17" t="s">
        <v>40</v>
      </c>
    </row>
    <row r="18" spans="1:3">
      <c r="A18" t="s">
        <v>46</v>
      </c>
      <c r="B18" t="s">
        <v>45</v>
      </c>
      <c r="C18" t="s">
        <v>47</v>
      </c>
    </row>
  </sheetData>
  <mergeCells count="2">
    <mergeCell ref="A8:B8"/>
    <mergeCell ref="D8:E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E14"/>
  <sheetViews>
    <sheetView workbookViewId="0">
      <selection activeCell="E10" sqref="E10"/>
    </sheetView>
  </sheetViews>
  <sheetFormatPr defaultRowHeight="15"/>
  <cols>
    <col min="1" max="1" width="25" customWidth="1"/>
    <col min="2" max="2" width="7.85546875" bestFit="1" customWidth="1"/>
    <col min="3" max="3" width="7.140625" customWidth="1"/>
  </cols>
  <sheetData>
    <row r="1" spans="1:5">
      <c r="A1" s="12" t="s">
        <v>52</v>
      </c>
      <c r="B1" s="12"/>
      <c r="C1" s="13" t="str">
        <f>Language!G2</f>
        <v>French</v>
      </c>
    </row>
    <row r="2" spans="1:5">
      <c r="A2" s="7" t="s">
        <v>53</v>
      </c>
      <c r="B2" s="7"/>
      <c r="C2" s="13" t="str">
        <f>'4A1 4A2 4B1 4B3 Form'!O2</f>
        <v>FORMULAIRE DE LICENCE DE MUSIQUE - TARIF 4A1 – CONCERTS DE MUSIQUE POPULAIRE</v>
      </c>
    </row>
    <row r="3" spans="1:5">
      <c r="A3" t="s">
        <v>54</v>
      </c>
      <c r="C3" t="str">
        <f>IF($C$1="English",VLOOKUP($C$2,Tariffs!$A$11:$C$14,3,FALSE),VLOOKUP($C$2,Tariffs!$B$11:$C$14,2,FALSE))</f>
        <v>4A1</v>
      </c>
      <c r="D3" t="str">
        <f>IF(C3="4A1","Show Qtly table","don’t show Qtly table")</f>
        <v>Show Qtly table</v>
      </c>
    </row>
    <row r="6" spans="1:5">
      <c r="B6" t="s">
        <v>55</v>
      </c>
      <c r="C6" s="277" t="s">
        <v>56</v>
      </c>
      <c r="D6" s="277"/>
      <c r="E6" s="277"/>
    </row>
    <row r="7" spans="1:5">
      <c r="A7" s="7" t="s">
        <v>57</v>
      </c>
      <c r="B7" s="7">
        <v>2</v>
      </c>
      <c r="C7" t="str">
        <f>IF(E7=0,"",D7&amp;" "&amp;E7)</f>
        <v xml:space="preserve"> FORMULAIRE DE LICENCE DE MUSIQUE - TARIF 4A1 – CONCERTS DE MUSIQUE POPULAIRE</v>
      </c>
      <c r="D7" s="14"/>
      <c r="E7" s="11" t="str">
        <f>IF($C$1="English",HLOOKUP($C$3,'Tariffs Info'!$C$4:$F$11,$B7,FALSE),HLOOKUP($C$3,'Tariffs Info'!$C$14:$F$21,$B7,FALSE))</f>
        <v>FORMULAIRE DE LICENCE DE MUSIQUE - TARIF 4A1 – CONCERTS DE MUSIQUE POPULAIRE</v>
      </c>
    </row>
    <row r="8" spans="1:5">
      <c r="A8" s="7" t="s">
        <v>58</v>
      </c>
      <c r="B8" s="7">
        <v>3</v>
      </c>
      <c r="C8" t="str">
        <f t="shared" ref="C8:C12" si="0">IF(E8=0,"",D8&amp;" "&amp;E8)</f>
        <v xml:space="preserve"> Licence par événement</v>
      </c>
      <c r="D8" s="14"/>
      <c r="E8" s="11" t="str">
        <f>IF($C$1="English",HLOOKUP($C$3,'Tariffs Info'!$C$4:$F$11,$B8,FALSE),HLOOKUP($C$3,'Tariffs Info'!$C$14:$F$21,$B8,FALSE))</f>
        <v>Licence par événement</v>
      </c>
    </row>
    <row r="9" spans="1:5">
      <c r="A9" s="7" t="s">
        <v>59</v>
      </c>
      <c r="B9" s="7">
        <v>4</v>
      </c>
      <c r="C9" t="str">
        <f t="shared" si="0"/>
        <v>• Cette licence vous autorise à exécuter en public des œuvres musicales dans des concerts de musique populaire dans une salle de spectacle ou en plein air</v>
      </c>
      <c r="D9" s="14" t="str">
        <f>IF(E9=0,"","•")</f>
        <v>•</v>
      </c>
      <c r="E9" s="11" t="str">
        <f>IF($C$1="English",HLOOKUP($C$3,'Tariffs Info'!$C$4:$F$11,$B9,FALSE),HLOOKUP($C$3,'Tariffs Info'!$C$14:$F$21,$B9,FALSE))</f>
        <v>Cette licence vous autorise à exécuter en public des œuvres musicales dans des concerts de musique populaire dans une salle de spectacle ou en plein air</v>
      </c>
    </row>
    <row r="10" spans="1:5">
      <c r="A10" s="7" t="s">
        <v>60</v>
      </c>
      <c r="B10" s="7">
        <v>5</v>
      </c>
      <c r="C10" t="str">
        <f t="shared" si="0"/>
        <v>• La « musique populaire » désigne tous les genres de musique sauf la musique classique (voir le formulaire 4B1 pour la licence d'un concert de musique classique)</v>
      </c>
      <c r="D10" s="14" t="str">
        <f>IF(E10=0,"","•")</f>
        <v>•</v>
      </c>
      <c r="E10" s="11" t="str">
        <f>IF($C$1="English",HLOOKUP($C$3,'Tariffs Info'!$C$4:$F$11,$B10,FALSE),HLOOKUP($C$3,'Tariffs Info'!$C$14:$F$21,$B10,FALSE))</f>
        <v>La « musique populaire » désigne tous les genres de musique sauf la musique classique (voir le formulaire 4B1 pour la licence d'un concert de musique classique)</v>
      </c>
    </row>
    <row r="11" spans="1:5">
      <c r="A11" s="7" t="s">
        <v>61</v>
      </c>
      <c r="B11" s="7">
        <v>6</v>
      </c>
      <c r="C11" t="str">
        <f t="shared" si="0"/>
        <v>• Les droits par concert sont de 3 % (a) des recettes brutes des ventes de billets, excluant les taxes d'amusement et de vente (lorsqu'il y a un prix d'entrée), ou (b) les cachets payés aux chanteurs ou aux musiciens et aux autres exécutants (lorsqu'il n'y a pas de prix d'entrée); dans tous les cas des droits minimums de 35 $ (+taxes) s'appliquent</v>
      </c>
      <c r="D11" s="14" t="str">
        <f>IF(E11=0,"","•")</f>
        <v>•</v>
      </c>
      <c r="E11" s="11" t="str">
        <f>IF($C$1="English",HLOOKUP($C$3,'Tariffs Info'!$C$4:$F$11,$B11,FALSE),HLOOKUP($C$3,'Tariffs Info'!$C$14:$F$21,$B11,FALSE))</f>
        <v>Les droits par concert sont de 3 % (a) des recettes brutes des ventes de billets, excluant les taxes d'amusement et de vente (lorsqu'il y a un prix d'entrée), ou (b) les cachets payés aux chanteurs ou aux musiciens et aux autres exécutants (lorsqu'il n'y a pas de prix d'entrée); dans tous les cas des droits minimums de 35 $ (+taxes) s'appliquent</v>
      </c>
    </row>
    <row r="12" spans="1:5">
      <c r="A12" s="7" t="s">
        <v>62</v>
      </c>
      <c r="B12" s="7">
        <v>7</v>
      </c>
      <c r="C12" t="str">
        <f t="shared" si="0"/>
        <v>• Pour un festival, les droits minimums sont de 35 $ par jour (et non par concert)</v>
      </c>
      <c r="D12" s="14" t="str">
        <f>IF(E12=0,"","•")</f>
        <v>•</v>
      </c>
      <c r="E12" s="11" t="str">
        <f>IF($C$1="English",HLOOKUP($C$3,'Tariffs Info'!$C$4:$F$11,$B12,FALSE),HLOOKUP($C$3,'Tariffs Info'!$C$14:$F$21,$B12,FALSE))</f>
        <v>Pour un festival, les droits minimums sont de 35 $ par jour (et non par concert)</v>
      </c>
    </row>
    <row r="13" spans="1:5">
      <c r="A13" s="7" t="s">
        <v>63</v>
      </c>
      <c r="B13" s="7">
        <v>8</v>
      </c>
      <c r="C13" t="str">
        <f>IF(OR(E13=0,E13=""),"",D13&amp;" "&amp;E13)</f>
        <v xml:space="preserve">• Pour de plus amples informations, lisez l'Info carte du tarif 4A1 </v>
      </c>
      <c r="D13" s="14" t="str">
        <f>IF(E13=0,"","•")</f>
        <v>•</v>
      </c>
      <c r="E13" s="11" t="str">
        <f>IF($C$1="English",HLOOKUP($C$3,'Tariffs Info'!$C$4:$F$11,$B13,FALSE),HLOOKUP($C$3,'Tariffs Info'!$C$14:$F$21,$B13,FALSE))</f>
        <v xml:space="preserve">Pour de plus amples informations, lisez l'Info carte du tarif 4A1 </v>
      </c>
    </row>
    <row r="14" spans="1:5">
      <c r="A14" s="159"/>
      <c r="B14" s="159"/>
      <c r="C14" s="1"/>
      <c r="D14" s="160"/>
      <c r="E14" s="1"/>
    </row>
  </sheetData>
  <mergeCells count="1">
    <mergeCell ref="C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F22"/>
  <sheetViews>
    <sheetView workbookViewId="0">
      <pane ySplit="4" topLeftCell="A5" activePane="bottomLeft" state="frozen"/>
      <selection pane="bottomLeft" activeCell="D9" sqref="D9"/>
      <selection activeCell="D13" sqref="D13"/>
    </sheetView>
  </sheetViews>
  <sheetFormatPr defaultRowHeight="15"/>
  <cols>
    <col min="1" max="1" width="17.7109375" style="7" bestFit="1" customWidth="1"/>
    <col min="2" max="2" width="17.7109375" style="7" customWidth="1"/>
    <col min="3" max="6" width="38.140625" style="7" customWidth="1"/>
    <col min="7" max="16384" width="9.140625" style="7"/>
  </cols>
  <sheetData>
    <row r="1" spans="1:6" s="12" customFormat="1"/>
    <row r="2" spans="1:6" s="12" customFormat="1"/>
    <row r="3" spans="1:6">
      <c r="A3" s="9" t="s">
        <v>11</v>
      </c>
      <c r="B3" s="9"/>
      <c r="C3" s="10"/>
      <c r="D3" s="10"/>
      <c r="E3" s="10"/>
      <c r="F3" s="10"/>
    </row>
    <row r="4" spans="1:6">
      <c r="C4" s="8" t="s">
        <v>28</v>
      </c>
      <c r="D4" s="8" t="s">
        <v>36</v>
      </c>
      <c r="E4" s="8" t="s">
        <v>40</v>
      </c>
      <c r="F4" s="8" t="s">
        <v>47</v>
      </c>
    </row>
    <row r="5" spans="1:6" ht="30">
      <c r="A5" s="7" t="s">
        <v>57</v>
      </c>
      <c r="C5" s="7" t="str">
        <f>Tariffs!A11</f>
        <v xml:space="preserve">MUSIC LICENCE FORM - TARIFF 4A1 – POPULAR MUSIC CONCERTS </v>
      </c>
      <c r="D5" s="7" t="str">
        <f>Tariffs!A12</f>
        <v xml:space="preserve">MUSIC LICENCE FORM - TARIFF 4A2 – POPULAR MUSIC CONCERTS </v>
      </c>
      <c r="E5" s="7" t="str">
        <f>Tariffs!A13</f>
        <v xml:space="preserve">MUSIC LICENCE FORM - TARIFF 4B1 – CLASSICAL MUSIC CONCERTS </v>
      </c>
      <c r="F5" s="7" t="str">
        <f>Tariffs!A14</f>
        <v xml:space="preserve">MUSIC LICENCE FORM - TARIFF 4B3 – CLASSICAL MUSIC CONCERTS </v>
      </c>
    </row>
    <row r="6" spans="1:6" ht="30">
      <c r="A6" s="7" t="s">
        <v>58</v>
      </c>
      <c r="C6" s="7" t="s">
        <v>64</v>
      </c>
      <c r="D6" s="7" t="s">
        <v>65</v>
      </c>
      <c r="E6" s="7" t="s">
        <v>66</v>
      </c>
      <c r="F6" s="7" t="s">
        <v>67</v>
      </c>
    </row>
    <row r="7" spans="1:6" ht="75" customHeight="1">
      <c r="A7" s="7" t="s">
        <v>59</v>
      </c>
      <c r="C7" s="7" t="s">
        <v>68</v>
      </c>
      <c r="D7" s="7" t="s">
        <v>69</v>
      </c>
      <c r="E7" s="7" t="s">
        <v>70</v>
      </c>
      <c r="F7" s="7" t="s">
        <v>71</v>
      </c>
    </row>
    <row r="8" spans="1:6" ht="60">
      <c r="A8" s="7" t="s">
        <v>60</v>
      </c>
      <c r="C8" s="7" t="s">
        <v>72</v>
      </c>
      <c r="D8" s="7" t="s">
        <v>73</v>
      </c>
      <c r="F8" s="7" t="s">
        <v>74</v>
      </c>
    </row>
    <row r="9" spans="1:6" ht="135">
      <c r="A9" s="7" t="s">
        <v>61</v>
      </c>
      <c r="C9" s="7" t="s">
        <v>75</v>
      </c>
      <c r="D9" s="7" t="s">
        <v>76</v>
      </c>
      <c r="E9" s="7" t="s">
        <v>77</v>
      </c>
      <c r="F9" s="7" t="s">
        <v>78</v>
      </c>
    </row>
    <row r="10" spans="1:6" ht="90">
      <c r="A10" s="7" t="s">
        <v>62</v>
      </c>
      <c r="C10" s="7" t="s">
        <v>79</v>
      </c>
      <c r="F10" s="7" t="s">
        <v>80</v>
      </c>
    </row>
    <row r="11" spans="1:6" ht="30">
      <c r="A11" s="7" t="s">
        <v>63</v>
      </c>
      <c r="C11" s="7" t="s">
        <v>81</v>
      </c>
      <c r="D11" s="7" t="s">
        <v>82</v>
      </c>
      <c r="E11" s="7" t="s">
        <v>83</v>
      </c>
      <c r="F11" s="7" t="s">
        <v>84</v>
      </c>
    </row>
    <row r="12" spans="1:6" ht="30">
      <c r="A12" s="7" t="s">
        <v>85</v>
      </c>
      <c r="C12" s="7" t="s">
        <v>86</v>
      </c>
      <c r="D12" s="7" t="s">
        <v>87</v>
      </c>
      <c r="E12" s="7" t="s">
        <v>86</v>
      </c>
      <c r="F12" s="7" t="s">
        <v>87</v>
      </c>
    </row>
    <row r="13" spans="1:6">
      <c r="A13" s="9" t="s">
        <v>14</v>
      </c>
      <c r="B13" s="9"/>
      <c r="C13" s="10"/>
      <c r="D13" s="10"/>
      <c r="E13" s="10"/>
      <c r="F13" s="10"/>
    </row>
    <row r="14" spans="1:6" ht="30">
      <c r="B14" s="10" t="s">
        <v>88</v>
      </c>
      <c r="C14" s="8" t="s">
        <v>28</v>
      </c>
      <c r="D14" s="8" t="s">
        <v>36</v>
      </c>
      <c r="E14" s="8" t="s">
        <v>40</v>
      </c>
      <c r="F14" s="8" t="s">
        <v>47</v>
      </c>
    </row>
    <row r="15" spans="1:6" ht="45">
      <c r="A15" s="7" t="s">
        <v>57</v>
      </c>
      <c r="C15" s="7" t="str">
        <f>Tariffs!B11</f>
        <v>FORMULAIRE DE LICENCE DE MUSIQUE - TARIF 4A1 – CONCERTS DE MUSIQUE POPULAIRE</v>
      </c>
      <c r="D15" s="7" t="str">
        <f>Tariffs!B12</f>
        <v>FORMULAIRE DE LICENCE DE MUSIQUE - TARIF 4A2 – CONCERTS DE MUSIQUE POPULAIRE</v>
      </c>
      <c r="E15" s="7" t="str">
        <f>Tariffs!B13</f>
        <v>FORMULAIRE DE LICENCE DE MUSIQUE - TARIF 4B1 – CONCERTS DE MUSIQUE CLASSIQUE</v>
      </c>
      <c r="F15" s="7" t="str">
        <f>Tariffs!B14</f>
        <v>FORMULAIRE DE LICENCE DE MUSIQUE - TARIF 4B3 – CONCERTS DE MUSIQUE CLASSIQUE</v>
      </c>
    </row>
    <row r="16" spans="1:6" ht="30">
      <c r="A16" s="7" t="s">
        <v>58</v>
      </c>
      <c r="C16" s="7" t="s">
        <v>89</v>
      </c>
      <c r="D16" s="7" t="s">
        <v>90</v>
      </c>
      <c r="E16" s="7" t="s">
        <v>91</v>
      </c>
      <c r="F16" s="7" t="s">
        <v>92</v>
      </c>
    </row>
    <row r="17" spans="1:6" ht="90">
      <c r="A17" s="7" t="s">
        <v>59</v>
      </c>
      <c r="C17" s="7" t="s">
        <v>93</v>
      </c>
      <c r="D17" s="7" t="s">
        <v>93</v>
      </c>
      <c r="E17" s="7" t="s">
        <v>94</v>
      </c>
      <c r="F17" s="7" t="s">
        <v>95</v>
      </c>
    </row>
    <row r="18" spans="1:6" ht="75">
      <c r="A18" s="7" t="s">
        <v>60</v>
      </c>
      <c r="C18" s="7" t="s">
        <v>96</v>
      </c>
      <c r="D18" s="7" t="s">
        <v>97</v>
      </c>
      <c r="F18" s="7" t="s">
        <v>98</v>
      </c>
    </row>
    <row r="19" spans="1:6" ht="150">
      <c r="A19" s="7" t="s">
        <v>61</v>
      </c>
      <c r="C19" s="7" t="s">
        <v>99</v>
      </c>
      <c r="D19" s="7" t="s">
        <v>100</v>
      </c>
      <c r="E19" s="7" t="s">
        <v>101</v>
      </c>
      <c r="F19" s="7" t="s">
        <v>102</v>
      </c>
    </row>
    <row r="20" spans="1:6" ht="105">
      <c r="A20" s="7" t="s">
        <v>62</v>
      </c>
      <c r="C20" s="7" t="s">
        <v>103</v>
      </c>
      <c r="F20" s="7" t="s">
        <v>104</v>
      </c>
    </row>
    <row r="21" spans="1:6" ht="30">
      <c r="A21" s="7" t="s">
        <v>63</v>
      </c>
      <c r="C21" s="7" t="s">
        <v>105</v>
      </c>
      <c r="D21" s="7" t="s">
        <v>106</v>
      </c>
      <c r="E21" s="7" t="s">
        <v>107</v>
      </c>
      <c r="F21" s="7" t="s">
        <v>108</v>
      </c>
    </row>
    <row r="22" spans="1:6" ht="30">
      <c r="A22" s="7" t="s">
        <v>85</v>
      </c>
      <c r="C22" s="7" t="s">
        <v>86</v>
      </c>
      <c r="D22" s="7" t="s">
        <v>87</v>
      </c>
      <c r="E22" s="7" t="s">
        <v>86</v>
      </c>
      <c r="F22" s="7"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D22"/>
  <sheetViews>
    <sheetView topLeftCell="C1" workbookViewId="0">
      <selection activeCell="D5" sqref="D5"/>
    </sheetView>
  </sheetViews>
  <sheetFormatPr defaultRowHeight="15"/>
  <cols>
    <col min="1" max="1" width="17.7109375" bestFit="1" customWidth="1"/>
    <col min="2" max="2" width="59.28515625" bestFit="1" customWidth="1"/>
    <col min="3" max="3" width="46.28515625" customWidth="1"/>
    <col min="4" max="4" width="59.28515625" bestFit="1" customWidth="1"/>
  </cols>
  <sheetData>
    <row r="1" spans="1:4">
      <c r="A1" t="s">
        <v>52</v>
      </c>
      <c r="B1" s="11" t="str">
        <f>Language!G2</f>
        <v>French</v>
      </c>
    </row>
    <row r="2" spans="1:4">
      <c r="B2" s="1"/>
    </row>
    <row r="3" spans="1:4">
      <c r="B3" t="s">
        <v>109</v>
      </c>
      <c r="C3" t="s">
        <v>11</v>
      </c>
      <c r="D3" t="s">
        <v>14</v>
      </c>
    </row>
    <row r="4" spans="1:4">
      <c r="A4" t="s">
        <v>110</v>
      </c>
      <c r="B4" t="str">
        <f>IF($B$1="English",C4,D4)</f>
        <v>Numéro de compte</v>
      </c>
      <c r="C4" s="4" t="s">
        <v>111</v>
      </c>
      <c r="D4" t="s">
        <v>112</v>
      </c>
    </row>
    <row r="5" spans="1:4">
      <c r="A5" t="s">
        <v>113</v>
      </c>
      <c r="B5" t="str">
        <f>IF($B$1="English",C5,D5)</f>
        <v>(ou si vous n’êtes pas encore licencié, cliquez ici)</v>
      </c>
      <c r="C5" s="4" t="s">
        <v>114</v>
      </c>
      <c r="D5" t="s">
        <v>115</v>
      </c>
    </row>
    <row r="6" spans="1:4">
      <c r="A6" t="s">
        <v>116</v>
      </c>
      <c r="B6" t="str">
        <f t="shared" ref="B6:B20" si="0">IF($B$1="English",C6,D6)</f>
        <v>Nom de l’entreprise</v>
      </c>
      <c r="C6" s="4" t="s">
        <v>117</v>
      </c>
      <c r="D6" t="s">
        <v>118</v>
      </c>
    </row>
    <row r="7" spans="1:4">
      <c r="A7" t="s">
        <v>119</v>
      </c>
      <c r="B7" t="str">
        <f t="shared" si="0"/>
        <v>Nom légal de l’organisation ou nom du propriétaire</v>
      </c>
      <c r="C7" s="2" t="s">
        <v>120</v>
      </c>
      <c r="D7" s="15" t="s">
        <v>121</v>
      </c>
    </row>
    <row r="8" spans="1:4">
      <c r="A8" t="s">
        <v>122</v>
      </c>
      <c r="B8" t="str">
        <f t="shared" si="0"/>
        <v>Personne contact</v>
      </c>
      <c r="C8" s="4" t="s">
        <v>123</v>
      </c>
      <c r="D8" t="s">
        <v>124</v>
      </c>
    </row>
    <row r="9" spans="1:4">
      <c r="A9" t="s">
        <v>125</v>
      </c>
      <c r="B9" t="str">
        <f>IF($B$1="English",C9,D9)</f>
        <v>Titre</v>
      </c>
      <c r="C9" s="5" t="s">
        <v>126</v>
      </c>
      <c r="D9" t="s">
        <v>127</v>
      </c>
    </row>
    <row r="10" spans="1:4">
      <c r="A10" t="s">
        <v>128</v>
      </c>
      <c r="B10" t="str">
        <f t="shared" si="0"/>
        <v>Numéro de téléphone</v>
      </c>
      <c r="C10" s="2" t="s">
        <v>129</v>
      </c>
      <c r="D10" s="15" t="s">
        <v>130</v>
      </c>
    </row>
    <row r="11" spans="1:4">
      <c r="A11" t="s">
        <v>131</v>
      </c>
      <c r="B11" t="str">
        <f t="shared" si="0"/>
        <v>Télécopieur</v>
      </c>
      <c r="C11" s="2" t="s">
        <v>132</v>
      </c>
      <c r="D11" s="15" t="s">
        <v>133</v>
      </c>
    </row>
    <row r="12" spans="1:4">
      <c r="A12" t="s">
        <v>134</v>
      </c>
      <c r="B12" t="str">
        <f t="shared" si="0"/>
        <v>Courriel</v>
      </c>
      <c r="C12" s="4" t="s">
        <v>135</v>
      </c>
      <c r="D12" s="15" t="s">
        <v>136</v>
      </c>
    </row>
    <row r="13" spans="1:4">
      <c r="A13" t="s">
        <v>137</v>
      </c>
      <c r="B13" t="str">
        <f t="shared" si="0"/>
        <v>Adresse civique</v>
      </c>
      <c r="C13" s="2" t="s">
        <v>138</v>
      </c>
      <c r="D13" s="15" t="s">
        <v>139</v>
      </c>
    </row>
    <row r="14" spans="1:4">
      <c r="A14" t="s">
        <v>140</v>
      </c>
      <c r="B14" t="str">
        <f t="shared" si="0"/>
        <v>Ville</v>
      </c>
      <c r="C14" s="6" t="s">
        <v>141</v>
      </c>
      <c r="D14" s="6" t="s">
        <v>142</v>
      </c>
    </row>
    <row r="15" spans="1:4">
      <c r="A15" t="s">
        <v>143</v>
      </c>
      <c r="B15" t="str">
        <f t="shared" si="0"/>
        <v>Province</v>
      </c>
      <c r="C15" s="2" t="s">
        <v>144</v>
      </c>
      <c r="D15" s="2" t="s">
        <v>144</v>
      </c>
    </row>
    <row r="16" spans="1:4">
      <c r="A16" t="s">
        <v>145</v>
      </c>
      <c r="B16" t="str">
        <f t="shared" si="0"/>
        <v>Code postal</v>
      </c>
      <c r="C16" s="2" t="s">
        <v>146</v>
      </c>
      <c r="D16" s="4" t="s">
        <v>147</v>
      </c>
    </row>
    <row r="17" spans="1:4">
      <c r="A17" t="s">
        <v>148</v>
      </c>
      <c r="B17" t="str">
        <f t="shared" si="0"/>
        <v>Adresse postale</v>
      </c>
      <c r="C17" s="4" t="s">
        <v>149</v>
      </c>
      <c r="D17" s="4" t="s">
        <v>150</v>
      </c>
    </row>
    <row r="18" spans="1:4">
      <c r="A18" t="s">
        <v>151</v>
      </c>
      <c r="B18" t="str">
        <f t="shared" si="0"/>
        <v>(cliquez ici si identique à celle ci-dessus)</v>
      </c>
      <c r="C18" s="4" t="s">
        <v>152</v>
      </c>
      <c r="D18" s="4" t="s">
        <v>153</v>
      </c>
    </row>
    <row r="19" spans="1:4">
      <c r="A19" t="s">
        <v>154</v>
      </c>
      <c r="B19" t="str">
        <f t="shared" si="0"/>
        <v>Numéro d’exemption de taxe (s’il y a lieu)</v>
      </c>
      <c r="C19" s="2" t="s">
        <v>155</v>
      </c>
      <c r="D19" s="15" t="s">
        <v>156</v>
      </c>
    </row>
    <row r="20" spans="1:4" ht="39">
      <c r="A20" t="s">
        <v>157</v>
      </c>
      <c r="B20" t="str">
        <f t="shared" si="0"/>
        <v xml:space="preserve">Veuillez retourner ce formulaire par courriel ou par la poste et envoyer votre paiement à l’ordre de la SOCAN ou contacter-nous pour payer par carte de crédit.  Ou visitez eSOCAN pour soumettre votre formulaire en ligne. </v>
      </c>
      <c r="C20" s="155" t="s">
        <v>158</v>
      </c>
      <c r="D20" s="155" t="s">
        <v>159</v>
      </c>
    </row>
    <row r="21" spans="1:4">
      <c r="A21" t="s">
        <v>160</v>
      </c>
      <c r="B21" t="str">
        <f>IF($B$1="English",C21,D21)</f>
        <v>Pour toute autre utilisation de musique, contactez-nous ou essayez le Sélecteur de licence sur www.socan.ca</v>
      </c>
      <c r="C21" s="2" t="s">
        <v>161</v>
      </c>
      <c r="D21" s="4" t="s">
        <v>162</v>
      </c>
    </row>
    <row r="22" spans="1:4">
      <c r="D22"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1:E16"/>
  <sheetViews>
    <sheetView workbookViewId="0">
      <selection activeCell="E16" sqref="E16"/>
    </sheetView>
  </sheetViews>
  <sheetFormatPr defaultRowHeight="15"/>
  <cols>
    <col min="1" max="1" width="9.140625" style="83"/>
    <col min="4" max="4" width="9.7109375" bestFit="1" customWidth="1"/>
  </cols>
  <sheetData>
    <row r="1" spans="1:5">
      <c r="B1" s="277" t="s">
        <v>163</v>
      </c>
      <c r="C1" s="277"/>
    </row>
    <row r="2" spans="1:5">
      <c r="A2" s="83" t="s">
        <v>144</v>
      </c>
      <c r="B2" t="str">
        <f>IF(Language!G2="English","GST/HST","TPS/TVH")</f>
        <v>TPS/TVH</v>
      </c>
      <c r="C2" t="str">
        <f>IF(Language!G2="English","QST","TVQ")</f>
        <v>TVQ</v>
      </c>
    </row>
    <row r="3" spans="1:5">
      <c r="A3" s="81" t="s">
        <v>164</v>
      </c>
      <c r="B3" s="102">
        <v>0</v>
      </c>
      <c r="C3" s="99"/>
      <c r="D3" s="102"/>
      <c r="E3" s="99"/>
    </row>
    <row r="4" spans="1:5">
      <c r="A4" s="81" t="s">
        <v>3</v>
      </c>
      <c r="B4" s="102">
        <v>0.05</v>
      </c>
      <c r="C4" s="99"/>
      <c r="D4" s="102"/>
      <c r="E4" s="99"/>
    </row>
    <row r="5" spans="1:5">
      <c r="A5" s="81" t="s">
        <v>165</v>
      </c>
      <c r="B5" s="103">
        <v>0.05</v>
      </c>
      <c r="C5" s="99"/>
      <c r="D5" s="103"/>
      <c r="E5" s="99"/>
    </row>
    <row r="6" spans="1:5">
      <c r="A6" s="81" t="s">
        <v>166</v>
      </c>
      <c r="B6" s="102">
        <v>0.05</v>
      </c>
      <c r="C6" s="99"/>
      <c r="D6" s="102"/>
      <c r="E6" s="99"/>
    </row>
    <row r="7" spans="1:5">
      <c r="A7" s="81" t="s">
        <v>167</v>
      </c>
      <c r="B7" s="102">
        <v>0.13</v>
      </c>
      <c r="C7" s="99"/>
      <c r="D7" s="102"/>
      <c r="E7" s="99"/>
    </row>
    <row r="8" spans="1:5">
      <c r="A8" s="81" t="s">
        <v>168</v>
      </c>
      <c r="B8" s="102">
        <v>0.13</v>
      </c>
      <c r="C8" s="99"/>
      <c r="D8" s="102"/>
      <c r="E8" s="99"/>
    </row>
    <row r="9" spans="1:5">
      <c r="A9" s="81" t="s">
        <v>169</v>
      </c>
      <c r="B9" s="102">
        <v>0.15</v>
      </c>
      <c r="C9" s="99"/>
      <c r="D9" s="102"/>
      <c r="E9" s="99"/>
    </row>
    <row r="10" spans="1:5">
      <c r="A10" s="81" t="s">
        <v>170</v>
      </c>
      <c r="B10" s="102">
        <v>0.05</v>
      </c>
      <c r="C10" s="99"/>
      <c r="D10" s="102"/>
      <c r="E10" s="99"/>
    </row>
    <row r="11" spans="1:5">
      <c r="A11" s="81" t="s">
        <v>171</v>
      </c>
      <c r="B11" s="102">
        <v>0.05</v>
      </c>
      <c r="C11" s="99"/>
      <c r="D11" s="102"/>
      <c r="E11" s="99"/>
    </row>
    <row r="12" spans="1:5">
      <c r="A12" s="81" t="s">
        <v>172</v>
      </c>
      <c r="B12" s="102">
        <v>0.13</v>
      </c>
      <c r="C12" s="99"/>
      <c r="D12" s="102"/>
      <c r="E12" s="99"/>
    </row>
    <row r="13" spans="1:5">
      <c r="A13" s="81" t="s">
        <v>173</v>
      </c>
      <c r="B13" s="102">
        <v>0.14000000000000001</v>
      </c>
      <c r="C13" s="99"/>
      <c r="D13" s="102"/>
      <c r="E13" s="99"/>
    </row>
    <row r="14" spans="1:5">
      <c r="A14" s="82" t="s">
        <v>174</v>
      </c>
      <c r="B14" s="102">
        <v>0.05</v>
      </c>
      <c r="C14" s="104">
        <v>9.9750000000000005E-2</v>
      </c>
      <c r="D14" s="102"/>
      <c r="E14" s="104"/>
    </row>
    <row r="15" spans="1:5">
      <c r="A15" s="82" t="s">
        <v>175</v>
      </c>
      <c r="B15" s="102">
        <v>0.05</v>
      </c>
      <c r="C15" s="99"/>
      <c r="D15" s="102"/>
      <c r="E15" s="99"/>
    </row>
    <row r="16" spans="1:5">
      <c r="A16" s="82" t="s">
        <v>176</v>
      </c>
      <c r="B16" s="102">
        <v>0.05</v>
      </c>
      <c r="C16" s="99"/>
      <c r="D16" s="102"/>
      <c r="E16" s="99"/>
    </row>
  </sheetData>
  <sortState xmlns:xlrd2="http://schemas.microsoft.com/office/spreadsheetml/2017/richdata2" ref="A4:C15">
    <sortCondition ref="A4:A15"/>
  </sortState>
  <mergeCells count="1">
    <mergeCell ref="B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B2:Q11"/>
  <sheetViews>
    <sheetView workbookViewId="0">
      <selection activeCell="C2" sqref="C2"/>
    </sheetView>
  </sheetViews>
  <sheetFormatPr defaultRowHeight="15"/>
  <cols>
    <col min="2" max="2" width="25.5703125" bestFit="1" customWidth="1"/>
    <col min="3" max="3" width="12.28515625" bestFit="1" customWidth="1"/>
    <col min="4" max="4" width="12.7109375" bestFit="1" customWidth="1"/>
    <col min="5" max="5" width="13.85546875" bestFit="1" customWidth="1"/>
  </cols>
  <sheetData>
    <row r="2" spans="2:17">
      <c r="B2" t="s">
        <v>177</v>
      </c>
      <c r="C2" s="11" t="str">
        <f>TRIM('4A1 4A2 4B1 4B3 Form'!AW20)</f>
        <v/>
      </c>
      <c r="D2" t="s">
        <v>178</v>
      </c>
      <c r="E2" t="s">
        <v>179</v>
      </c>
      <c r="F2" s="11">
        <f>SUM(F3:F9)</f>
        <v>0</v>
      </c>
    </row>
    <row r="3" spans="2:17">
      <c r="B3" t="s">
        <v>180</v>
      </c>
      <c r="C3" s="11">
        <f>IF(C11=" ",LEN('4A1 4A2 4B1 4B3 Form'!AW20)-1,LEN('4A1 4A2 4B1 4B3 Form'!AW20))</f>
        <v>0</v>
      </c>
      <c r="D3">
        <v>6</v>
      </c>
      <c r="E3" t="str">
        <f>IF(C3=0,"True",EXACT(C3,D3))</f>
        <v>True</v>
      </c>
      <c r="F3">
        <f>IF(E3=FALSE,1,0)</f>
        <v>0</v>
      </c>
    </row>
    <row r="4" spans="2:17">
      <c r="B4" t="s">
        <v>181</v>
      </c>
      <c r="C4" s="11" t="str">
        <f>LEFT('4A1 4A2 4B1 4B3 Form'!AW20,1)</f>
        <v/>
      </c>
      <c r="E4" t="str">
        <f>IF($C$3=0,"True",IF(ISERROR(IF(ISTEXT(C4),"True","False")),"False",IF(ISTEXT(C4),"True","False")))</f>
        <v>True</v>
      </c>
      <c r="F4">
        <f t="shared" ref="F4:F9" si="0">IF(E4="false",1,0)</f>
        <v>0</v>
      </c>
    </row>
    <row r="5" spans="2:17">
      <c r="B5" t="s">
        <v>182</v>
      </c>
      <c r="C5" s="89" t="str">
        <f>MID('4A1 4A2 4B1 4B3 Form'!AW20,2,1)</f>
        <v/>
      </c>
      <c r="D5" t="e">
        <f>HLOOKUP(C5,H5:Q5,1,FALSE)</f>
        <v>#N/A</v>
      </c>
      <c r="E5" t="str">
        <f>IF(C3=0,"True",IF(ISERROR(EXACT(C5,D5)),"False",EXACT(C5,D5)))</f>
        <v>True</v>
      </c>
      <c r="F5">
        <f>IF(E5="false",1,0)</f>
        <v>0</v>
      </c>
      <c r="H5" s="88" t="s">
        <v>183</v>
      </c>
      <c r="I5" s="88" t="s">
        <v>184</v>
      </c>
      <c r="J5" s="88" t="s">
        <v>185</v>
      </c>
      <c r="K5" s="88" t="s">
        <v>186</v>
      </c>
      <c r="L5" s="88" t="s">
        <v>187</v>
      </c>
      <c r="M5" s="88" t="s">
        <v>188</v>
      </c>
      <c r="N5" s="88" t="s">
        <v>189</v>
      </c>
      <c r="O5" s="88" t="s">
        <v>190</v>
      </c>
      <c r="P5" s="88" t="s">
        <v>191</v>
      </c>
      <c r="Q5" s="88" t="s">
        <v>192</v>
      </c>
    </row>
    <row r="6" spans="2:17">
      <c r="B6" t="s">
        <v>193</v>
      </c>
      <c r="C6" s="11" t="str">
        <f>MID('4A1 4A2 4B1 4B3 Form'!AW20,3,1)</f>
        <v/>
      </c>
      <c r="E6" t="str">
        <f>IF($C$3=0,"True",IF(ISERROR(IF(ISTEXT(C6),"True","False")),"False",IF(ISTEXT(C6),"True","False")))</f>
        <v>True</v>
      </c>
      <c r="F6">
        <f t="shared" si="0"/>
        <v>0</v>
      </c>
    </row>
    <row r="7" spans="2:17">
      <c r="B7" t="s">
        <v>194</v>
      </c>
      <c r="C7" s="11" t="str">
        <f>IF(C11=" ",MID('4A1 4A2 4B1 4B3 Form'!AW20,5,1),MID('4A1 4A2 4B1 4B3 Form'!AW20,4,1))</f>
        <v/>
      </c>
      <c r="D7" t="e">
        <f>HLOOKUP(C7,H7:Q7,1,FALSE)</f>
        <v>#N/A</v>
      </c>
      <c r="E7" t="str">
        <f>IF(C3=0,"True",IF(ISERROR(EXACT(C7,D7)),"False",EXACT(C7,D7)))</f>
        <v>True</v>
      </c>
      <c r="F7">
        <f t="shared" si="0"/>
        <v>0</v>
      </c>
      <c r="H7" s="88" t="s">
        <v>183</v>
      </c>
      <c r="I7" s="88" t="s">
        <v>184</v>
      </c>
      <c r="J7" s="88" t="s">
        <v>185</v>
      </c>
      <c r="K7" s="88" t="s">
        <v>186</v>
      </c>
      <c r="L7" s="88" t="s">
        <v>187</v>
      </c>
      <c r="M7" s="88" t="s">
        <v>188</v>
      </c>
      <c r="N7" s="88" t="s">
        <v>189</v>
      </c>
      <c r="O7" s="88" t="s">
        <v>190</v>
      </c>
      <c r="P7" s="88" t="s">
        <v>191</v>
      </c>
      <c r="Q7" s="88" t="s">
        <v>192</v>
      </c>
    </row>
    <row r="8" spans="2:17">
      <c r="B8" t="s">
        <v>195</v>
      </c>
      <c r="C8" s="11" t="str">
        <f>IF(C11=" ",MID('4A1 4A2 4B1 4B3 Form'!AW20,6,1),MID('4A1 4A2 4B1 4B3 Form'!AW20,5,1))</f>
        <v/>
      </c>
      <c r="E8" t="str">
        <f>IF($C$3=0,"True",IF(ISERROR(IF(ISTEXT(C8),"True","False")),"False",IF(ISTEXT(C8),"True","False")))</f>
        <v>True</v>
      </c>
      <c r="F8">
        <f t="shared" si="0"/>
        <v>0</v>
      </c>
    </row>
    <row r="9" spans="2:17">
      <c r="B9" t="s">
        <v>196</v>
      </c>
      <c r="C9" s="11" t="str">
        <f>IF(C11=" ",MID('4A1 4A2 4B1 4B3 Form'!AW20,7,1),MID('4A1 4A2 4B1 4B3 Form'!AW20,6,1))</f>
        <v/>
      </c>
      <c r="D9" t="e">
        <f>HLOOKUP(C9,H9:Q9,1,FALSE)</f>
        <v>#N/A</v>
      </c>
      <c r="E9" t="str">
        <f>IF(C3=0,"True",IF(ISERROR(EXACT(C9,D9)),"False",EXACT(C9,D9)))</f>
        <v>True</v>
      </c>
      <c r="F9">
        <f t="shared" si="0"/>
        <v>0</v>
      </c>
      <c r="H9" s="88" t="s">
        <v>183</v>
      </c>
      <c r="I9" s="88" t="s">
        <v>184</v>
      </c>
      <c r="J9" s="88" t="s">
        <v>185</v>
      </c>
      <c r="K9" s="88" t="s">
        <v>186</v>
      </c>
      <c r="L9" s="88" t="s">
        <v>187</v>
      </c>
      <c r="M9" s="88" t="s">
        <v>188</v>
      </c>
      <c r="N9" s="88" t="s">
        <v>189</v>
      </c>
      <c r="O9" s="88" t="s">
        <v>190</v>
      </c>
      <c r="P9" s="88" t="s">
        <v>191</v>
      </c>
      <c r="Q9" s="88" t="s">
        <v>192</v>
      </c>
    </row>
    <row r="11" spans="2:17">
      <c r="B11" t="s">
        <v>197</v>
      </c>
      <c r="C11" s="11" t="str">
        <f>MID(C2,4,1)</f>
        <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sheetPr>
  <dimension ref="A1:G20"/>
  <sheetViews>
    <sheetView workbookViewId="0">
      <selection activeCell="C13" sqref="C13"/>
    </sheetView>
  </sheetViews>
  <sheetFormatPr defaultRowHeight="15"/>
  <cols>
    <col min="1" max="1" width="17.7109375" bestFit="1" customWidth="1"/>
    <col min="2" max="2" width="35.7109375" customWidth="1"/>
    <col min="3" max="3" width="35.7109375" style="92" bestFit="1" customWidth="1"/>
    <col min="4" max="4" width="34.140625" style="92" customWidth="1"/>
  </cols>
  <sheetData>
    <row r="1" spans="1:7">
      <c r="A1" t="s">
        <v>52</v>
      </c>
      <c r="B1" s="11" t="str">
        <f>Language!G2</f>
        <v>French</v>
      </c>
      <c r="C1" s="96" t="str">
        <f>IF(B1="English",F1,F4)</f>
        <v>OuiNon</v>
      </c>
      <c r="F1" t="s">
        <v>198</v>
      </c>
    </row>
    <row r="2" spans="1:7">
      <c r="A2" t="s">
        <v>53</v>
      </c>
      <c r="B2" t="str">
        <f>'Selected Tariff info'!C3</f>
        <v>4A1</v>
      </c>
      <c r="F2" s="92" t="s">
        <v>199</v>
      </c>
      <c r="G2">
        <v>1</v>
      </c>
    </row>
    <row r="3" spans="1:7">
      <c r="A3" t="s">
        <v>25</v>
      </c>
      <c r="B3" t="str">
        <f>VLOOKUP($B$2,Tariffs!$C:$G,4,FALSE)</f>
        <v>3%</v>
      </c>
      <c r="C3" t="str">
        <f>VLOOKUP($B$2,Tariffs!C:H,6,FALSE)</f>
        <v>3 %</v>
      </c>
      <c r="F3" s="92" t="s">
        <v>200</v>
      </c>
      <c r="G3">
        <v>2</v>
      </c>
    </row>
    <row r="4" spans="1:7">
      <c r="A4" t="s">
        <v>23</v>
      </c>
      <c r="B4" t="str">
        <f>VLOOKUP($B$2,Tariffs!$C:$G,5,FALSE)</f>
        <v>35</v>
      </c>
      <c r="F4" s="92" t="s">
        <v>201</v>
      </c>
    </row>
    <row r="5" spans="1:7">
      <c r="B5" t="s">
        <v>109</v>
      </c>
      <c r="C5" s="92" t="s">
        <v>11</v>
      </c>
      <c r="D5" s="92" t="s">
        <v>14</v>
      </c>
      <c r="F5" s="92" t="s">
        <v>202</v>
      </c>
      <c r="G5">
        <v>1</v>
      </c>
    </row>
    <row r="6" spans="1:7">
      <c r="A6" t="s">
        <v>110</v>
      </c>
      <c r="B6" t="str">
        <f>IF($B$1="English",C6,D6)</f>
        <v>Date du concert
(JJ/MM/AA)</v>
      </c>
      <c r="C6" s="92" t="s">
        <v>203</v>
      </c>
      <c r="D6" s="92" t="s">
        <v>204</v>
      </c>
      <c r="F6" s="92" t="s">
        <v>205</v>
      </c>
      <c r="G6">
        <v>2</v>
      </c>
    </row>
    <row r="7" spans="1:7">
      <c r="A7" t="s">
        <v>113</v>
      </c>
      <c r="B7" t="str">
        <f t="shared" ref="B7:B16" si="0">IF($B$1="English",C7,D7)</f>
        <v>Nom du ou des concert(s)</v>
      </c>
      <c r="C7" s="92" t="s">
        <v>206</v>
      </c>
      <c r="D7" s="92" t="s">
        <v>207</v>
      </c>
    </row>
    <row r="8" spans="1:7">
      <c r="A8" t="s">
        <v>116</v>
      </c>
      <c r="B8" t="str">
        <f t="shared" si="0"/>
        <v>Nom de la salle et ville</v>
      </c>
      <c r="C8" s="92" t="s">
        <v>208</v>
      </c>
      <c r="D8" s="92" t="s">
        <v>209</v>
      </c>
    </row>
    <row r="9" spans="1:7">
      <c r="A9" t="s">
        <v>119</v>
      </c>
      <c r="B9" t="str">
        <f t="shared" si="0"/>
        <v>Nom et adresse du promoteur</v>
      </c>
      <c r="C9" s="92" t="s">
        <v>210</v>
      </c>
      <c r="D9" s="92" t="s">
        <v>211</v>
      </c>
    </row>
    <row r="10" spans="1:7">
      <c r="A10" t="s">
        <v>122</v>
      </c>
      <c r="B10" t="str">
        <f t="shared" si="0"/>
        <v>a été chargée d'admission?</v>
      </c>
      <c r="C10" s="92" t="s">
        <v>212</v>
      </c>
      <c r="D10" s="92" t="s">
        <v>213</v>
      </c>
    </row>
    <row r="11" spans="1:7" ht="30">
      <c r="A11" t="s">
        <v>125</v>
      </c>
      <c r="B11" t="str">
        <f t="shared" si="0"/>
        <v>Ventes brutes de billets (A)</v>
      </c>
      <c r="C11" s="91" t="s">
        <v>214</v>
      </c>
      <c r="D11" s="92" t="s">
        <v>215</v>
      </c>
    </row>
    <row r="12" spans="1:7">
      <c r="A12" t="s">
        <v>128</v>
      </c>
      <c r="B12" t="str">
        <f t="shared" si="0"/>
        <v>Cachets payés aux exécutants (B)</v>
      </c>
      <c r="C12" s="92" t="s">
        <v>216</v>
      </c>
      <c r="D12" s="92" t="s">
        <v>217</v>
      </c>
    </row>
    <row r="13" spans="1:7">
      <c r="A13" t="s">
        <v>131</v>
      </c>
      <c r="B13" t="str">
        <f t="shared" si="0"/>
        <v>Droit par concert (A ou B) x 3 % (min. 35$)</v>
      </c>
      <c r="C13" s="92" t="str">
        <f>IF(OR(B2="4A2",B2="4B3"),"Per event fee (A or B) x "&amp;B3&amp;" (annual min. $"&amp;B4&amp;")","Per event fee (A or B) x "&amp;B3&amp;" (min. $"&amp;B4&amp;")")</f>
        <v>Per event fee (A or B) x 3% (min. $35)</v>
      </c>
      <c r="D13" s="92" t="str">
        <f>IF(OR(B2="4A2",B2="4B3"),"Droit par concert (A ou B) x "&amp;C3&amp;" (annuels min. "&amp;B4&amp;"$)","Droit par concert (A ou B) x "&amp;C3&amp;" (min. "&amp;B4&amp;"$)")</f>
        <v>Droit par concert (A ou B) x 3 % (min. 35$)</v>
      </c>
    </row>
    <row r="14" spans="1:7">
      <c r="A14" t="s">
        <v>134</v>
      </c>
      <c r="B14" t="str">
        <f t="shared" si="0"/>
        <v>TOTAL DES DROITS À PAYER (ajouter les taxes à la première page)</v>
      </c>
      <c r="C14" s="92" t="s">
        <v>218</v>
      </c>
      <c r="D14" s="92" t="s">
        <v>219</v>
      </c>
    </row>
    <row r="15" spans="1:7">
      <c r="A15" t="s">
        <v>137</v>
      </c>
      <c r="B15" t="str">
        <f t="shared" si="0"/>
        <v xml:space="preserve">AUX FINS DE RÉPARTITION DES REDEVANCES, veuillez joindre la liste des œuvres musicales de chaque concert </v>
      </c>
      <c r="C15" s="92" t="s">
        <v>220</v>
      </c>
      <c r="D15" s="92" t="s">
        <v>221</v>
      </c>
    </row>
    <row r="16" spans="1:7">
      <c r="A16" t="s">
        <v>140</v>
      </c>
      <c r="B16" t="str">
        <f t="shared" si="0"/>
        <v>Pour plus de 16 événements, veuillez utiliser d'autres formulaires</v>
      </c>
      <c r="C16" s="92" t="s">
        <v>222</v>
      </c>
      <c r="D16" s="92" t="s">
        <v>223</v>
      </c>
    </row>
    <row r="20" spans="4:4">
      <c r="D20" s="153" t="s">
        <v>224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SOCAN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Aylin Trifunovic</dc:creator>
  <cp:keywords/>
  <dc:description/>
  <cp:lastModifiedBy>Susie De Leon</cp:lastModifiedBy>
  <cp:revision/>
  <dcterms:created xsi:type="dcterms:W3CDTF">2012-11-08T14:09:23Z</dcterms:created>
  <dcterms:modified xsi:type="dcterms:W3CDTF">2022-05-23T03:20:22Z</dcterms:modified>
  <cp:category/>
  <cp:contentStatus/>
</cp:coreProperties>
</file>